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_Bang_Tong_Hop_Pie_Cap_Table" sheetId="1" state="visible" r:id="rId1"/>
    <sheet xmlns:r="http://schemas.openxmlformats.org/officeDocument/2006/relationships" name="2_So_Nhat_Ky_Dong_Gop_RealTime" sheetId="2" state="visible" r:id="rId2"/>
    <sheet xmlns:r="http://schemas.openxmlformats.org/officeDocument/2006/relationships" name="3_Tham_So_Thanh_Vien_Va_He_So" sheetId="3" state="visible" r:id="rId3"/>
    <sheet xmlns:r="http://schemas.openxmlformats.org/officeDocument/2006/relationships" name="4_Bang_Huong_Dan_Mike_Moyer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&quot; đ&quot;"/>
    <numFmt numFmtId="165" formatCode="0.0&quot;x&quot;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i val="1"/>
      <color rgb="00E2E8F0"/>
      <sz val="10"/>
    </font>
    <font>
      <name val="Calibri"/>
      <b val="1"/>
      <color rgb="001B365D"/>
      <sz val="11"/>
    </font>
    <font>
      <name val="Calibri"/>
      <b val="1"/>
      <color rgb="00FFFFFF"/>
      <sz val="11"/>
    </font>
    <font>
      <name val="Calibri"/>
      <color rgb="001A202C"/>
      <sz val="11"/>
    </font>
    <font>
      <name val="Calibri"/>
      <b val="1"/>
      <color rgb="001A202C"/>
      <sz val="11"/>
    </font>
  </fonts>
  <fills count="9">
    <fill>
      <patternFill/>
    </fill>
    <fill>
      <patternFill patternType="gray125"/>
    </fill>
    <fill>
      <patternFill patternType="solid">
        <fgColor rgb="001B365D"/>
      </patternFill>
    </fill>
    <fill>
      <patternFill patternType="solid">
        <fgColor rgb="002C5282"/>
      </patternFill>
    </fill>
    <fill>
      <patternFill patternType="solid">
        <fgColor rgb="00D9E1F2"/>
      </patternFill>
    </fill>
    <fill>
      <patternFill patternType="solid">
        <fgColor rgb="00FFFFFF"/>
      </patternFill>
    </fill>
    <fill>
      <patternFill patternType="solid">
        <fgColor rgb="00FFF2CC"/>
      </patternFill>
    </fill>
    <fill>
      <patternFill patternType="solid">
        <fgColor rgb="00F7FAFC"/>
      </patternFill>
    </fill>
    <fill>
      <patternFill patternType="solid">
        <fgColor rgb="00E2EFDA"/>
      </patternFill>
    </fill>
  </fills>
  <borders count="4">
    <border>
      <left/>
      <right/>
      <top/>
      <bottom/>
      <diagonal/>
    </border>
    <border>
      <left style="thin">
        <color rgb="00CBD5E0"/>
      </left>
      <right style="thin">
        <color rgb="00CBD5E0"/>
      </right>
      <top style="medium">
        <color rgb="001B365D"/>
      </top>
      <bottom style="medium">
        <color rgb="001B365D"/>
      </bottom>
    </border>
    <border>
      <left style="thin">
        <color rgb="00CBD5E0"/>
      </left>
      <right style="thin">
        <color rgb="00CBD5E0"/>
      </right>
      <top style="thin">
        <color rgb="00CBD5E0"/>
      </top>
      <bottom style="thin">
        <color rgb="00CBD5E0"/>
      </bottom>
    </border>
    <border>
      <left style="thin">
        <color rgb="00CBD5E0"/>
      </left>
      <right style="thin">
        <color rgb="00CBD5E0"/>
      </right>
      <top style="thin">
        <color rgb="00CBD5E0"/>
      </top>
      <bottom style="double">
        <color rgb="001B365D"/>
      </bottom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center" vertical="center" wrapText="1"/>
    </xf>
    <xf numFmtId="0" fontId="5" fillId="5" borderId="2" applyAlignment="1" pivotButton="0" quotePrefix="0" xfId="0">
      <alignment horizontal="center" vertical="center" wrapText="1"/>
    </xf>
    <xf numFmtId="0" fontId="6" fillId="5" borderId="2" applyAlignment="1" pivotButton="0" quotePrefix="0" xfId="0">
      <alignment horizontal="left" vertical="center" wrapText="1"/>
    </xf>
    <xf numFmtId="0" fontId="5" fillId="5" borderId="2" applyAlignment="1" pivotButton="0" quotePrefix="0" xfId="0">
      <alignment horizontal="left" vertical="center" wrapText="1"/>
    </xf>
    <xf numFmtId="164" fontId="5" fillId="5" borderId="2" applyAlignment="1" pivotButton="0" quotePrefix="0" xfId="0">
      <alignment horizontal="right" vertical="center" wrapText="1"/>
    </xf>
    <xf numFmtId="3" fontId="5" fillId="5" borderId="2" applyAlignment="1" pivotButton="0" quotePrefix="0" xfId="0">
      <alignment horizontal="right" vertical="center" wrapText="1"/>
    </xf>
    <xf numFmtId="3" fontId="6" fillId="5" borderId="2" applyAlignment="1" pivotButton="0" quotePrefix="0" xfId="0">
      <alignment horizontal="right" vertical="center" wrapText="1"/>
    </xf>
    <xf numFmtId="10" fontId="6" fillId="6" borderId="2" applyAlignment="1" pivotButton="0" quotePrefix="0" xfId="0">
      <alignment horizontal="right" vertical="center" wrapText="1"/>
    </xf>
    <xf numFmtId="164" fontId="6" fillId="5" borderId="2" applyAlignment="1" pivotButton="0" quotePrefix="0" xfId="0">
      <alignment horizontal="right" vertical="center" wrapText="1"/>
    </xf>
    <xf numFmtId="0" fontId="5" fillId="7" borderId="2" applyAlignment="1" pivotButton="0" quotePrefix="0" xfId="0">
      <alignment horizontal="center" vertical="center" wrapText="1"/>
    </xf>
    <xf numFmtId="0" fontId="6" fillId="7" borderId="2" applyAlignment="1" pivotButton="0" quotePrefix="0" xfId="0">
      <alignment horizontal="left" vertical="center" wrapText="1"/>
    </xf>
    <xf numFmtId="0" fontId="5" fillId="7" borderId="2" applyAlignment="1" pivotButton="0" quotePrefix="0" xfId="0">
      <alignment horizontal="left" vertical="center" wrapText="1"/>
    </xf>
    <xf numFmtId="164" fontId="5" fillId="7" borderId="2" applyAlignment="1" pivotButton="0" quotePrefix="0" xfId="0">
      <alignment horizontal="right" vertical="center" wrapText="1"/>
    </xf>
    <xf numFmtId="3" fontId="5" fillId="7" borderId="2" applyAlignment="1" pivotButton="0" quotePrefix="0" xfId="0">
      <alignment horizontal="right" vertical="center" wrapText="1"/>
    </xf>
    <xf numFmtId="3" fontId="6" fillId="7" borderId="2" applyAlignment="1" pivotButton="0" quotePrefix="0" xfId="0">
      <alignment horizontal="right" vertical="center" wrapText="1"/>
    </xf>
    <xf numFmtId="164" fontId="6" fillId="7" borderId="2" applyAlignment="1" pivotButton="0" quotePrefix="0" xfId="0">
      <alignment horizontal="right" vertical="center" wrapText="1"/>
    </xf>
    <xf numFmtId="0" fontId="3" fillId="8" borderId="3" applyAlignment="1" pivotButton="0" quotePrefix="0" xfId="0">
      <alignment horizontal="center" vertical="center" wrapText="1"/>
    </xf>
    <xf numFmtId="0" fontId="3" fillId="8" borderId="3" applyAlignment="1" pivotButton="0" quotePrefix="0" xfId="0">
      <alignment horizontal="left" vertical="center" wrapText="1"/>
    </xf>
    <xf numFmtId="164" fontId="3" fillId="8" borderId="3" applyAlignment="1" pivotButton="0" quotePrefix="0" xfId="0">
      <alignment horizontal="right" vertical="center" wrapText="1"/>
    </xf>
    <xf numFmtId="3" fontId="3" fillId="8" borderId="3" applyAlignment="1" pivotButton="0" quotePrefix="0" xfId="0">
      <alignment horizontal="right" vertical="center" wrapText="1"/>
    </xf>
    <xf numFmtId="10" fontId="3" fillId="8" borderId="3" applyAlignment="1" pivotButton="0" quotePrefix="0" xfId="0">
      <alignment horizontal="right" vertical="center" wrapText="1"/>
    </xf>
    <xf numFmtId="0" fontId="5" fillId="5" borderId="2" pivotButton="0" quotePrefix="0" xfId="0"/>
    <xf numFmtId="164" fontId="6" fillId="6" borderId="2" applyAlignment="1" pivotButton="0" quotePrefix="0" xfId="0">
      <alignment horizontal="right" vertical="center" wrapText="1"/>
    </xf>
    <xf numFmtId="10" fontId="6" fillId="5" borderId="2" applyAlignment="1" pivotButton="0" quotePrefix="0" xfId="0">
      <alignment horizontal="right" vertical="center" wrapText="1"/>
    </xf>
    <xf numFmtId="0" fontId="5" fillId="8" borderId="2" applyAlignment="1" pivotButton="0" quotePrefix="0" xfId="0">
      <alignment horizontal="left" vertical="center" wrapText="1"/>
    </xf>
    <xf numFmtId="0" fontId="5" fillId="8" borderId="2" pivotButton="0" quotePrefix="0" xfId="0"/>
    <xf numFmtId="164" fontId="6" fillId="8" borderId="2" applyAlignment="1" pivotButton="0" quotePrefix="0" xfId="0">
      <alignment horizontal="right" vertical="center" wrapText="1"/>
    </xf>
    <xf numFmtId="3" fontId="6" fillId="8" borderId="2" applyAlignment="1" pivotButton="0" quotePrefix="0" xfId="0">
      <alignment horizontal="right" vertical="center" wrapText="1"/>
    </xf>
    <xf numFmtId="10" fontId="5" fillId="5" borderId="2" applyAlignment="1" pivotButton="0" quotePrefix="0" xfId="0">
      <alignment horizontal="center" vertical="center" wrapText="1"/>
    </xf>
    <xf numFmtId="165" fontId="5" fillId="5" borderId="2" applyAlignment="1" pivotButton="0" quotePrefix="0" xfId="0">
      <alignment horizontal="center" vertical="center" wrapText="1"/>
    </xf>
    <xf numFmtId="10" fontId="5" fillId="7" borderId="2" applyAlignment="1" pivotButton="0" quotePrefix="0" xfId="0">
      <alignment horizontal="center" vertical="center" wrapText="1"/>
    </xf>
    <xf numFmtId="165" fontId="5" fillId="7" borderId="2" applyAlignment="1" pivotButton="0" quotePrefix="0" xfId="0">
      <alignment horizontal="center" vertical="center" wrapText="1"/>
    </xf>
    <xf numFmtId="0" fontId="3" fillId="8" borderId="3" pivotButton="0" quotePrefix="0" xfId="0"/>
    <xf numFmtId="10" fontId="3" fillId="8" borderId="3" applyAlignment="1" pivotButton="0" quotePrefix="0" xfId="0">
      <alignment horizontal="center" vertical="center" wrapText="1"/>
    </xf>
    <xf numFmtId="3" fontId="5" fillId="5" borderId="2" applyAlignment="1" pivotButton="0" quotePrefix="0" xfId="0">
      <alignment horizontal="center" vertical="center" wrapText="1"/>
    </xf>
    <xf numFmtId="3" fontId="5" fillId="7" borderId="2" applyAlignment="1" pivotButton="0" quotePrefix="0" xfId="0">
      <alignment horizontal="center" vertical="center" wrapText="1"/>
    </xf>
    <xf numFmtId="3" fontId="3" fillId="8" borderId="3" applyAlignment="1" pivotButton="0" quotePrefix="0" xfId="0">
      <alignment horizontal="center" vertical="center" wrapText="1"/>
    </xf>
    <xf numFmtId="165" fontId="3" fillId="8" borderId="3" applyAlignment="1" pivotButton="0" quotePrefix="0" xfId="0">
      <alignment horizontal="center" vertical="center" wrapText="1"/>
    </xf>
    <xf numFmtId="0" fontId="6" fillId="5" borderId="2" applyAlignment="1" pivotButton="0" quotePrefix="0" xfId="0">
      <alignment horizontal="center" vertical="center" wrapText="1"/>
    </xf>
    <xf numFmtId="165" fontId="6" fillId="5" borderId="2" applyAlignment="1" pivotButton="0" quotePrefix="0" xfId="0">
      <alignment horizontal="center" vertical="center" wrapText="1"/>
    </xf>
    <xf numFmtId="0" fontId="6" fillId="7" borderId="2" applyAlignment="1" pivotButton="0" quotePrefix="0" xfId="0">
      <alignment horizontal="center" vertical="center" wrapText="1"/>
    </xf>
    <xf numFmtId="165" fontId="6" fillId="7" borderId="2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6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22" customWidth="1" min="2" max="2"/>
    <col width="34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2" customWidth="1" min="11" max="11"/>
    <col width="18" customWidth="1" min="12" max="12"/>
    <col width="22" customWidth="1" min="13" max="13"/>
  </cols>
  <sheetData>
    <row r="1" ht="36" customHeight="1">
      <c r="A1" s="1" t="inlineStr">
        <is>
          <t>BẢNG 1: BẢNG TỔNG HỢP CỔ PHẦN ĐỘNG SLICING PIE (DYNAMIC EQUITY CAP TABLE — NEW WAY EDU)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 ht="22" customHeight="1">
      <c r="A2" s="2" t="inlineStr">
        <is>
          <t>Tự động tổng hợp 100% từ Sheet '2_So_Nhat_Ky_Dong_Gop_RealTime' theo chuẩn Mike Moyer: Phi Tiền Mặt (Sweat/Services) × 2 | Tiền Mặt Thực Chi (Cash) × 4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</row>
    <row r="4" ht="26" customHeight="1">
      <c r="A4" s="3" t="inlineStr">
        <is>
          <t>I. BẢNG TỔNG HỢP LÁT BÁNH (SLICES) &amp; TỶ LỆ SỞ HỮU CỔ PHẦN ĐỘNG THEO THỜI GIAN THỰC</t>
        </is>
      </c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  <c r="M4" s="3" t="n"/>
    </row>
    <row r="5" ht="34" customHeight="1">
      <c r="A5" s="4" t="inlineStr">
        <is>
          <t>Mã TV</t>
        </is>
      </c>
      <c r="B5" s="4" t="inlineStr">
        <is>
          <t>Nhà Sáng Lập (Co-Founders)</t>
        </is>
      </c>
      <c r="C5" s="4" t="inlineStr">
        <is>
          <t>Vai Trò Chính</t>
        </is>
      </c>
      <c r="D5" s="4" t="inlineStr">
        <is>
          <t>Định Mức Lương Cơ Sở / Tháng</t>
        </is>
      </c>
      <c r="E5" s="4" t="inlineStr">
        <is>
          <t>Giá Trị Công Sức Chưa Nhận Lương (FMV)</t>
        </is>
      </c>
      <c r="F5" s="4" t="inlineStr">
        <is>
          <t>Slices Công Sức (Sweat × 2)</t>
        </is>
      </c>
      <c r="G5" s="4" t="inlineStr">
        <is>
          <t>Giá Trị Dịch Vụ Khoán &amp; IP (FMV)</t>
        </is>
      </c>
      <c r="H5" s="4" t="inlineStr">
        <is>
          <t>Slices Dịch Vụ &amp; IP (Non-Cash × 2)</t>
        </is>
      </c>
      <c r="I5" s="4" t="inlineStr">
        <is>
          <t>Tiền Mặt Thực Chi &amp; Thiết Bị Mới (FMV)</t>
        </is>
      </c>
      <c r="J5" s="4" t="inlineStr">
        <is>
          <t>Slices Tiền Mặt (Cash × 4)</t>
        </is>
      </c>
      <c r="K5" s="4" t="inlineStr">
        <is>
          <t>TỔNG SỐ LÁT BÁNH (TOTAL SLICES)</t>
        </is>
      </c>
      <c r="L5" s="4" t="inlineStr">
        <is>
          <t>TỶ LỆ CỔ PHẦN SLICING PIE (%)</t>
        </is>
      </c>
      <c r="M5" s="4" t="inlineStr">
        <is>
          <t>CỔ TỨC ĐƯỢC CHIA TRONG KỲ (VNĐ)</t>
        </is>
      </c>
    </row>
    <row r="6" ht="30" customHeight="1">
      <c r="A6" s="5">
        <f>'3_Tham_So_Thanh_Vien_Va_He_So'!A6</f>
        <v/>
      </c>
      <c r="B6" s="6">
        <f>'3_Tham_So_Thanh_Vien_Va_He_So'!B6</f>
        <v/>
      </c>
      <c r="C6" s="7">
        <f>'3_Tham_So_Thanh_Vien_Va_He_So'!C6</f>
        <v/>
      </c>
      <c r="D6" s="8">
        <f>'3_Tham_So_Thanh_Vien_Va_He_So'!D6</f>
        <v/>
      </c>
      <c r="E6" s="8">
        <f>SUMIFS('2_So_Nhat_Ky_Dong_Gop_RealTime'!$J$5:$J$35,'2_So_Nhat_Ky_Dong_Gop_RealTime'!$D$5:$D$35,B6,'2_So_Nhat_Ky_Dong_Gop_RealTime'!$E$5:$E$35,"SWEAT_TIME")</f>
        <v/>
      </c>
      <c r="F6" s="9">
        <f>SUMIFS('2_So_Nhat_Ky_Dong_Gop_RealTime'!$L$5:$L$35,'2_So_Nhat_Ky_Dong_Gop_RealTime'!$D$5:$D$35,B6,'2_So_Nhat_Ky_Dong_Gop_RealTime'!$E$5:$E$35,"SWEAT_TIME")</f>
        <v/>
      </c>
      <c r="G6" s="8">
        <f>SUMIFS('2_So_Nhat_Ky_Dong_Gop_RealTime'!$J$5:$J$35,'2_So_Nhat_Ky_Dong_Gop_RealTime'!$D$5:$D$35,B6,'2_So_Nhat_Ky_Dong_Gop_RealTime'!$M$5:$M$35,"Non-Cash")-E6</f>
        <v/>
      </c>
      <c r="H6" s="9">
        <f>SUMIFS('2_So_Nhat_Ky_Dong_Gop_RealTime'!$L$5:$L$35,'2_So_Nhat_Ky_Dong_Gop_RealTime'!$D$5:$D$35,B6,'2_So_Nhat_Ky_Dong_Gop_RealTime'!$M$5:$M$35,"Non-Cash")-F6</f>
        <v/>
      </c>
      <c r="I6" s="8">
        <f>SUMIFS('2_So_Nhat_Ky_Dong_Gop_RealTime'!$J$5:$J$35,'2_So_Nhat_Ky_Dong_Gop_RealTime'!$D$5:$D$35,B6,'2_So_Nhat_Ky_Dong_Gop_RealTime'!$M$5:$M$35,"Cash")</f>
        <v/>
      </c>
      <c r="J6" s="9">
        <f>SUMIFS('2_So_Nhat_Ky_Dong_Gop_RealTime'!$L$5:$L$35,'2_So_Nhat_Ky_Dong_Gop_RealTime'!$D$5:$D$35,B6,'2_So_Nhat_Ky_Dong_Gop_RealTime'!$M$5:$M$35,"Cash")</f>
        <v/>
      </c>
      <c r="K6" s="10">
        <f>F6+H6+J6</f>
        <v/>
      </c>
      <c r="L6" s="11">
        <f>IF($K$9&gt;0,K6/$K$9,0)</f>
        <v/>
      </c>
      <c r="M6" s="12">
        <f>L6*$D$15</f>
        <v/>
      </c>
    </row>
    <row r="7" ht="30" customHeight="1">
      <c r="A7" s="13">
        <f>'3_Tham_So_Thanh_Vien_Va_He_So'!A7</f>
        <v/>
      </c>
      <c r="B7" s="14">
        <f>'3_Tham_So_Thanh_Vien_Va_He_So'!B7</f>
        <v/>
      </c>
      <c r="C7" s="15">
        <f>'3_Tham_So_Thanh_Vien_Va_He_So'!C7</f>
        <v/>
      </c>
      <c r="D7" s="16">
        <f>'3_Tham_So_Thanh_Vien_Va_He_So'!D7</f>
        <v/>
      </c>
      <c r="E7" s="16">
        <f>SUMIFS('2_So_Nhat_Ky_Dong_Gop_RealTime'!$J$5:$J$35,'2_So_Nhat_Ky_Dong_Gop_RealTime'!$D$5:$D$35,B7,'2_So_Nhat_Ky_Dong_Gop_RealTime'!$E$5:$E$35,"SWEAT_TIME")</f>
        <v/>
      </c>
      <c r="F7" s="17">
        <f>SUMIFS('2_So_Nhat_Ky_Dong_Gop_RealTime'!$L$5:$L$35,'2_So_Nhat_Ky_Dong_Gop_RealTime'!$D$5:$D$35,B7,'2_So_Nhat_Ky_Dong_Gop_RealTime'!$E$5:$E$35,"SWEAT_TIME")</f>
        <v/>
      </c>
      <c r="G7" s="16">
        <f>SUMIFS('2_So_Nhat_Ky_Dong_Gop_RealTime'!$J$5:$J$35,'2_So_Nhat_Ky_Dong_Gop_RealTime'!$D$5:$D$35,B7,'2_So_Nhat_Ky_Dong_Gop_RealTime'!$M$5:$M$35,"Non-Cash")-E7</f>
        <v/>
      </c>
      <c r="H7" s="17">
        <f>SUMIFS('2_So_Nhat_Ky_Dong_Gop_RealTime'!$L$5:$L$35,'2_So_Nhat_Ky_Dong_Gop_RealTime'!$D$5:$D$35,B7,'2_So_Nhat_Ky_Dong_Gop_RealTime'!$M$5:$M$35,"Non-Cash")-F7</f>
        <v/>
      </c>
      <c r="I7" s="16">
        <f>SUMIFS('2_So_Nhat_Ky_Dong_Gop_RealTime'!$J$5:$J$35,'2_So_Nhat_Ky_Dong_Gop_RealTime'!$D$5:$D$35,B7,'2_So_Nhat_Ky_Dong_Gop_RealTime'!$M$5:$M$35,"Cash")</f>
        <v/>
      </c>
      <c r="J7" s="17">
        <f>SUMIFS('2_So_Nhat_Ky_Dong_Gop_RealTime'!$L$5:$L$35,'2_So_Nhat_Ky_Dong_Gop_RealTime'!$D$5:$D$35,B7,'2_So_Nhat_Ky_Dong_Gop_RealTime'!$M$5:$M$35,"Cash")</f>
        <v/>
      </c>
      <c r="K7" s="18">
        <f>F7+H7+J7</f>
        <v/>
      </c>
      <c r="L7" s="11">
        <f>IF($K$9&gt;0,K7/$K$9,0)</f>
        <v/>
      </c>
      <c r="M7" s="19">
        <f>L7*$D$15</f>
        <v/>
      </c>
    </row>
    <row r="8" ht="30" customHeight="1">
      <c r="A8" s="5">
        <f>'3_Tham_So_Thanh_Vien_Va_He_So'!A8</f>
        <v/>
      </c>
      <c r="B8" s="6">
        <f>'3_Tham_So_Thanh_Vien_Va_He_So'!B8</f>
        <v/>
      </c>
      <c r="C8" s="7">
        <f>'3_Tham_So_Thanh_Vien_Va_He_So'!C8</f>
        <v/>
      </c>
      <c r="D8" s="8">
        <f>'3_Tham_So_Thanh_Vien_Va_He_So'!D8</f>
        <v/>
      </c>
      <c r="E8" s="8">
        <f>SUMIFS('2_So_Nhat_Ky_Dong_Gop_RealTime'!$J$5:$J$35,'2_So_Nhat_Ky_Dong_Gop_RealTime'!$D$5:$D$35,B8,'2_So_Nhat_Ky_Dong_Gop_RealTime'!$E$5:$E$35,"SWEAT_TIME")</f>
        <v/>
      </c>
      <c r="F8" s="9">
        <f>SUMIFS('2_So_Nhat_Ky_Dong_Gop_RealTime'!$L$5:$L$35,'2_So_Nhat_Ky_Dong_Gop_RealTime'!$D$5:$D$35,B8,'2_So_Nhat_Ky_Dong_Gop_RealTime'!$E$5:$E$35,"SWEAT_TIME")</f>
        <v/>
      </c>
      <c r="G8" s="8">
        <f>SUMIFS('2_So_Nhat_Ky_Dong_Gop_RealTime'!$J$5:$J$35,'2_So_Nhat_Ky_Dong_Gop_RealTime'!$D$5:$D$35,B8,'2_So_Nhat_Ky_Dong_Gop_RealTime'!$M$5:$M$35,"Non-Cash")-E8</f>
        <v/>
      </c>
      <c r="H8" s="9">
        <f>SUMIFS('2_So_Nhat_Ky_Dong_Gop_RealTime'!$L$5:$L$35,'2_So_Nhat_Ky_Dong_Gop_RealTime'!$D$5:$D$35,B8,'2_So_Nhat_Ky_Dong_Gop_RealTime'!$M$5:$M$35,"Non-Cash")-F8</f>
        <v/>
      </c>
      <c r="I8" s="8">
        <f>SUMIFS('2_So_Nhat_Ky_Dong_Gop_RealTime'!$J$5:$J$35,'2_So_Nhat_Ky_Dong_Gop_RealTime'!$D$5:$D$35,B8,'2_So_Nhat_Ky_Dong_Gop_RealTime'!$M$5:$M$35,"Cash")</f>
        <v/>
      </c>
      <c r="J8" s="9">
        <f>SUMIFS('2_So_Nhat_Ky_Dong_Gop_RealTime'!$L$5:$L$35,'2_So_Nhat_Ky_Dong_Gop_RealTime'!$D$5:$D$35,B8,'2_So_Nhat_Ky_Dong_Gop_RealTime'!$M$5:$M$35,"Cash")</f>
        <v/>
      </c>
      <c r="K8" s="10">
        <f>F8+H8+J8</f>
        <v/>
      </c>
      <c r="L8" s="11">
        <f>IF($K$9&gt;0,K8/$K$9,0)</f>
        <v/>
      </c>
      <c r="M8" s="12">
        <f>L8*$D$15</f>
        <v/>
      </c>
    </row>
    <row r="9" ht="30" customHeight="1">
      <c r="A9" s="20" t="inlineStr">
        <is>
          <t>TỔNG</t>
        </is>
      </c>
      <c r="B9" s="21" t="inlineStr">
        <is>
          <t>TỔNG TOÀN DỰ ÁN NEW WAY EDU</t>
        </is>
      </c>
      <c r="C9" s="21" t="inlineStr">
        <is>
          <t>3 Nhà Sáng Lập (Dynamic Grunt Fund)</t>
        </is>
      </c>
      <c r="D9" s="22">
        <f>SUM(D6:D8)</f>
        <v/>
      </c>
      <c r="E9" s="22">
        <f>SUM(E6:E8)</f>
        <v/>
      </c>
      <c r="F9" s="23">
        <f>SUM(F6:F8)</f>
        <v/>
      </c>
      <c r="G9" s="22">
        <f>SUM(G6:G8)</f>
        <v/>
      </c>
      <c r="H9" s="23">
        <f>SUM(H6:H8)</f>
        <v/>
      </c>
      <c r="I9" s="22">
        <f>SUM(I6:I8)</f>
        <v/>
      </c>
      <c r="J9" s="23">
        <f>SUM(J6:J8)</f>
        <v/>
      </c>
      <c r="K9" s="23">
        <f>SUM(K6:K8)</f>
        <v/>
      </c>
      <c r="L9" s="24">
        <f>SUM(L6:L8)</f>
        <v/>
      </c>
      <c r="M9" s="22">
        <f>SUM(M6:M8)</f>
        <v/>
      </c>
    </row>
    <row r="11" ht="26" customHeight="1">
      <c r="A11" s="3" t="inlineStr">
        <is>
          <t>II. BẢNG ĐIỀU KHIỂN PHÂN BỔ LỢI NHUẬN RÒNG &amp; KIỂM ĐỊNH ĐỐI SOÁT CHÉO (PROFIT &amp; AUDIT CONTROL)</t>
        </is>
      </c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  <c r="L11" s="3" t="n"/>
      <c r="M11" s="3" t="n"/>
    </row>
    <row r="12" ht="25" customHeight="1">
      <c r="A12" s="7" t="inlineStr">
        <is>
          <t>1. Lợi nhuận ròng khả dụng trong kỳ (Nhập số giả định để mô phỏng chia cổ tức)</t>
        </is>
      </c>
      <c r="B12" s="25" t="n"/>
      <c r="C12" s="25" t="n"/>
      <c r="D12" s="26" t="n">
        <v>200000000</v>
      </c>
      <c r="E12" s="7" t="inlineStr">
        <is>
          <t>Nhập trực tiếp số lợi nhuận ròng sau khi đã trừ chi phí vận hành</t>
        </is>
      </c>
      <c r="F12" s="25" t="n"/>
      <c r="G12" s="25" t="n"/>
      <c r="H12" s="25" t="n"/>
      <c r="I12" s="25" t="n"/>
      <c r="J12" s="25" t="n"/>
      <c r="K12" s="25" t="n"/>
      <c r="L12" s="25" t="n"/>
      <c r="M12" s="25" t="n"/>
    </row>
    <row r="13" ht="25" customHeight="1">
      <c r="A13" s="7" t="inlineStr">
        <is>
          <t>2. Tỷ lệ trích Quỹ Tái Đầu Tư Phát Triển Công Ty (Mặc định 50%)</t>
        </is>
      </c>
      <c r="B13" s="25" t="n"/>
      <c r="C13" s="25" t="n"/>
      <c r="D13" s="27" t="n">
        <v>0.5</v>
      </c>
      <c r="E13" s="7" t="inlineStr">
        <is>
          <t>Dành cho R&amp;D, Marketing, mở rộng lớp Micro-Schooling</t>
        </is>
      </c>
      <c r="F13" s="25" t="n"/>
      <c r="G13" s="25" t="n"/>
      <c r="H13" s="25" t="n"/>
      <c r="I13" s="25" t="n"/>
      <c r="J13" s="25" t="n"/>
      <c r="K13" s="25" t="n"/>
      <c r="L13" s="25" t="n"/>
      <c r="M13" s="25" t="n"/>
    </row>
    <row r="14" ht="25" customHeight="1">
      <c r="A14" s="7" t="inlineStr">
        <is>
          <t>3. Số tiền giữ lại Quỹ Tái Đầu Tư Công Ty (= Lợi nhuận ròng × Tỷ lệ tái đầu tư)</t>
        </is>
      </c>
      <c r="B14" s="25" t="n"/>
      <c r="C14" s="25" t="n"/>
      <c r="D14" s="12">
        <f>D12*D13</f>
        <v/>
      </c>
      <c r="E14" s="7" t="inlineStr">
        <is>
          <t>Giữ lại trong tài khoản New Way Edu</t>
        </is>
      </c>
      <c r="F14" s="25" t="n"/>
      <c r="G14" s="25" t="n"/>
      <c r="H14" s="25" t="n"/>
      <c r="I14" s="25" t="n"/>
      <c r="J14" s="25" t="n"/>
      <c r="K14" s="25" t="n"/>
      <c r="L14" s="25" t="n"/>
      <c r="M14" s="25" t="n"/>
    </row>
    <row r="15" ht="25" customHeight="1">
      <c r="A15" s="28" t="inlineStr">
        <is>
          <t>4. Quỹ Chia Cổ Tức Cho Các Nhà Sáng Lập Theo Tỷ Lệ Slicing Pie (= Lợi nhuận ròng - Quỹ tái đầu tư)</t>
        </is>
      </c>
      <c r="B15" s="29" t="n"/>
      <c r="C15" s="29" t="n"/>
      <c r="D15" s="30">
        <f>D12-D14</f>
        <v/>
      </c>
      <c r="E15" s="28" t="inlineStr">
        <is>
          <t>Phân bổ tự động lên Cột M (Hàng 6..8) theo đúng % Slices</t>
        </is>
      </c>
      <c r="F15" s="29" t="n"/>
      <c r="G15" s="29" t="n"/>
      <c r="H15" s="29" t="n"/>
      <c r="I15" s="29" t="n"/>
      <c r="J15" s="29" t="n"/>
      <c r="K15" s="29" t="n"/>
      <c r="L15" s="29" t="n"/>
      <c r="M15" s="29" t="n"/>
    </row>
    <row r="16" ht="25" customHeight="1">
      <c r="A16" s="28" t="inlineStr">
        <is>
          <t>5. Kiểm định Đối soát Chéo Sổ Nhật Ký vs. Bảng Cap Table (Sai lệch = 0 là ĐẠT)</t>
        </is>
      </c>
      <c r="B16" s="29" t="n"/>
      <c r="C16" s="29" t="n"/>
      <c r="D16" s="31">
        <f>K9-'2_So_Nhat_Ky_Dong_Gop_RealTime'!L36</f>
        <v/>
      </c>
      <c r="E16" s="28" t="inlineStr">
        <is>
          <t>Bắt buộc bằng 0 (Đảm bảo 100% Slices khớp giữa Sổ Nhật Ký và Cap Table)</t>
        </is>
      </c>
      <c r="F16" s="29" t="n"/>
      <c r="G16" s="29" t="n"/>
      <c r="H16" s="29" t="n"/>
      <c r="I16" s="29" t="n"/>
      <c r="J16" s="29" t="n"/>
      <c r="K16" s="29" t="n"/>
      <c r="L16" s="29" t="n"/>
      <c r="M16" s="29" t="n"/>
    </row>
  </sheetData>
  <mergeCells count="14">
    <mergeCell ref="E16:M16"/>
    <mergeCell ref="E15:M15"/>
    <mergeCell ref="A13:C13"/>
    <mergeCell ref="A1:M1"/>
    <mergeCell ref="E12:M12"/>
    <mergeCell ref="A14:C14"/>
    <mergeCell ref="E13:M13"/>
    <mergeCell ref="E14:M14"/>
    <mergeCell ref="A4:M4"/>
    <mergeCell ref="A12:C12"/>
    <mergeCell ref="A2:M2"/>
    <mergeCell ref="A11:M11"/>
    <mergeCell ref="A16:C16"/>
    <mergeCell ref="A15:C1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6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14" customWidth="1" min="3" max="3"/>
    <col width="20" customWidth="1" min="4" max="4"/>
    <col width="18" customWidth="1" min="5" max="5"/>
    <col width="48" customWidth="1" min="6" max="6"/>
    <col width="20" customWidth="1" min="7" max="7"/>
    <col width="16" customWidth="1" min="8" max="8"/>
    <col width="18" customWidth="1" min="9" max="9"/>
    <col width="22" customWidth="1" min="10" max="10"/>
    <col width="15" customWidth="1" min="11" max="11"/>
    <col width="22" customWidth="1" min="12" max="12"/>
    <col width="16" customWidth="1" min="13" max="13"/>
  </cols>
  <sheetData>
    <row r="1" ht="34" customHeight="1">
      <c r="A1" s="1" t="inlineStr">
        <is>
          <t>BẢNG 2: SỔ NHẬT KÝ GHI NHẬN ĐÓNG GÓP SLICING PIE HÀNG THÁNG (CONTRIBUTION LEDGER)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 ht="22" customHeight="1">
      <c r="A2" s="2" t="inlineStr">
        <is>
          <t>Hướng dẫn: Nhập các khoản đóng góp vào bảng dưới. Cột Hệ số (J), Giá trị Rủi ro (I) và Số Lát Bánh Slices (K, L, M) tự động tính 100% bằng công thức sống.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</row>
    <row r="4" ht="34" customHeight="1">
      <c r="A4" s="4" t="inlineStr">
        <is>
          <t>Mã Bút Toán</t>
        </is>
      </c>
      <c r="B4" s="4" t="inlineStr">
        <is>
          <t>Kỳ / Tháng</t>
        </is>
      </c>
      <c r="C4" s="4" t="inlineStr">
        <is>
          <t>Ngày Ghi Nhận</t>
        </is>
      </c>
      <c r="D4" s="4" t="inlineStr">
        <is>
          <t>Họ và Tên Thành Viên</t>
        </is>
      </c>
      <c r="E4" s="4" t="inlineStr">
        <is>
          <t>Mã Loại Đóng Góp</t>
        </is>
      </c>
      <c r="F4" s="4" t="inlineStr">
        <is>
          <t>Diễn Giải Chi Tiết Khoản Đóng Góp</t>
        </is>
      </c>
      <c r="G4" s="4" t="inlineStr">
        <is>
          <t>Giá Trị Cơ Sở / Lương Tháng Hoặc Số Tiền (VNĐ)</t>
        </is>
      </c>
      <c r="H4" s="4" t="inlineStr">
        <is>
          <t>Tỷ Lệ % Đóng Góp Trong Tháng (100% = Trọn tháng)</t>
        </is>
      </c>
      <c r="I4" s="4" t="inlineStr">
        <is>
          <t>Đã Thanh Toán Bằng Tiền Mặt (VNĐ)</t>
        </is>
      </c>
      <c r="J4" s="4" t="inlineStr">
        <is>
          <t>Giá Trị Thị Trường Chưa Thanh Toán (At-Risk FMV)</t>
        </is>
      </c>
      <c r="K4" s="4" t="inlineStr">
        <is>
          <t>Hệ Số Nhân (Tự động tra cứu)</t>
        </is>
      </c>
      <c r="L4" s="4" t="inlineStr">
        <is>
          <t>Số Lát Bánh Quy Đổi (Slices = FMV × Hệ Số)</t>
        </is>
      </c>
      <c r="M4" s="4" t="inlineStr">
        <is>
          <t>Phân Loại Slices (Non-Cash x2 / Cash x4)</t>
        </is>
      </c>
    </row>
    <row r="5" ht="25" customHeight="1">
      <c r="A5" s="5" t="inlineStr">
        <is>
          <t>SP-001</t>
        </is>
      </c>
      <c r="B5" s="5" t="inlineStr">
        <is>
          <t>Tháng 01</t>
        </is>
      </c>
      <c r="C5" s="5" t="inlineStr">
        <is>
          <t>2026-10-22</t>
        </is>
      </c>
      <c r="D5" s="6" t="inlineStr">
        <is>
          <t>Ngọc Anh</t>
        </is>
      </c>
      <c r="E5" s="5" t="inlineStr">
        <is>
          <t>CASH_DIRECT</t>
        </is>
      </c>
      <c r="F5" s="7" t="inlineStr">
        <is>
          <t>Giải ngân Ngân sách Setup Hạ tầng Công nghệ ban đầu (One-time Setup)</t>
        </is>
      </c>
      <c r="G5" s="8" t="n">
        <v>20000000</v>
      </c>
      <c r="H5" s="32" t="n">
        <v>1</v>
      </c>
      <c r="I5" s="8" t="n">
        <v>0</v>
      </c>
      <c r="J5" s="8">
        <f>MAX(0,(G5*H5)-I5)</f>
        <v/>
      </c>
      <c r="K5" s="33">
        <f>VLOOKUP(E5,'3_Tham_So_Thanh_Vien_Va_He_So'!$A$13:$D$19,4,FALSE)</f>
        <v/>
      </c>
      <c r="L5" s="10">
        <f>J5*K5</f>
        <v/>
      </c>
      <c r="M5" s="5">
        <f>VLOOKUP(E5,'3_Tham_So_Thanh_Vien_Va_He_So'!$A$13:$D$19,3,FALSE)</f>
        <v/>
      </c>
    </row>
    <row r="6" ht="25" customHeight="1">
      <c r="A6" s="13" t="inlineStr">
        <is>
          <t>SP-002</t>
        </is>
      </c>
      <c r="B6" s="13" t="inlineStr">
        <is>
          <t>Tháng 01</t>
        </is>
      </c>
      <c r="C6" s="13" t="inlineStr">
        <is>
          <t>2026-10-31</t>
        </is>
      </c>
      <c r="D6" s="14" t="inlineStr">
        <is>
          <t>Hoàng Đức Minh</t>
        </is>
      </c>
      <c r="E6" s="13" t="inlineStr">
        <is>
          <t>SWEAT_TIME</t>
        </is>
      </c>
      <c r="F6" s="15" t="inlineStr">
        <is>
          <t>Đóng góp công sức Tháng 01: Kiến trúc hệ thống, AI Factory, Web Portal &amp; Sản phẩm</t>
        </is>
      </c>
      <c r="G6" s="16" t="n">
        <v>40000000</v>
      </c>
      <c r="H6" s="34" t="n">
        <v>1</v>
      </c>
      <c r="I6" s="16" t="n">
        <v>0</v>
      </c>
      <c r="J6" s="16">
        <f>MAX(0,(G6*H6)-I6)</f>
        <v/>
      </c>
      <c r="K6" s="35">
        <f>VLOOKUP(E6,'3_Tham_So_Thanh_Vien_Va_He_So'!$A$13:$D$19,4,FALSE)</f>
        <v/>
      </c>
      <c r="L6" s="18">
        <f>J6*K6</f>
        <v/>
      </c>
      <c r="M6" s="13">
        <f>VLOOKUP(E6,'3_Tham_So_Thanh_Vien_Va_He_So'!$A$13:$D$19,3,FALSE)</f>
        <v/>
      </c>
    </row>
    <row r="7" ht="25" customHeight="1">
      <c r="A7" s="5" t="inlineStr">
        <is>
          <t>SP-003</t>
        </is>
      </c>
      <c r="B7" s="5" t="inlineStr">
        <is>
          <t>Tháng 01</t>
        </is>
      </c>
      <c r="C7" s="5" t="inlineStr">
        <is>
          <t>2026-10-31</t>
        </is>
      </c>
      <c r="D7" s="6" t="inlineStr">
        <is>
          <t>Hoàng Mai Chi</t>
        </is>
      </c>
      <c r="E7" s="5" t="inlineStr">
        <is>
          <t>SWEAT_TIME</t>
        </is>
      </c>
      <c r="F7" s="7" t="inlineStr">
        <is>
          <t>Đóng góp công sức Tháng 01: Giám đốc Học thuật, chuẩn hóa văn phong &amp; phương pháp</t>
        </is>
      </c>
      <c r="G7" s="8" t="n">
        <v>30000000</v>
      </c>
      <c r="H7" s="32" t="n">
        <v>1</v>
      </c>
      <c r="I7" s="8" t="n">
        <v>0</v>
      </c>
      <c r="J7" s="8">
        <f>MAX(0,(G7*H7)-I7)</f>
        <v/>
      </c>
      <c r="K7" s="33">
        <f>VLOOKUP(E7,'3_Tham_So_Thanh_Vien_Va_He_So'!$A$13:$D$19,4,FALSE)</f>
        <v/>
      </c>
      <c r="L7" s="10">
        <f>J7*K7</f>
        <v/>
      </c>
      <c r="M7" s="5">
        <f>VLOOKUP(E7,'3_Tham_So_Thanh_Vien_Va_He_So'!$A$13:$D$19,3,FALSE)</f>
        <v/>
      </c>
    </row>
    <row r="8" ht="25" customHeight="1">
      <c r="A8" s="13" t="inlineStr">
        <is>
          <t>SP-004</t>
        </is>
      </c>
      <c r="B8" s="13" t="inlineStr">
        <is>
          <t>Tháng 01</t>
        </is>
      </c>
      <c r="C8" s="13" t="inlineStr">
        <is>
          <t>2026-10-31</t>
        </is>
      </c>
      <c r="D8" s="14" t="inlineStr">
        <is>
          <t>Ngọc Anh</t>
        </is>
      </c>
      <c r="E8" s="13" t="inlineStr">
        <is>
          <t>SWEAT_TIME</t>
        </is>
      </c>
      <c r="F8" s="15" t="inlineStr">
        <is>
          <t>Đóng góp công sức Tháng 01: Giám đốc Vận hành, kiểm duyệt Vòng 1 &amp; đối sánh chương trình</t>
        </is>
      </c>
      <c r="G8" s="16" t="n">
        <v>20000000</v>
      </c>
      <c r="H8" s="34" t="n">
        <v>1</v>
      </c>
      <c r="I8" s="16" t="n">
        <v>0</v>
      </c>
      <c r="J8" s="16">
        <f>MAX(0,(G8*H8)-I8)</f>
        <v/>
      </c>
      <c r="K8" s="35">
        <f>VLOOKUP(E8,'3_Tham_So_Thanh_Vien_Va_He_So'!$A$13:$D$19,4,FALSE)</f>
        <v/>
      </c>
      <c r="L8" s="18">
        <f>J8*K8</f>
        <v/>
      </c>
      <c r="M8" s="13">
        <f>VLOOKUP(E8,'3_Tham_So_Thanh_Vien_Va_He_So'!$A$13:$D$19,3,FALSE)</f>
        <v/>
      </c>
    </row>
    <row r="9" ht="25" customHeight="1">
      <c r="A9" s="5" t="inlineStr">
        <is>
          <t>SP-005</t>
        </is>
      </c>
      <c r="B9" s="5" t="inlineStr">
        <is>
          <t>Tháng 01</t>
        </is>
      </c>
      <c r="C9" s="5" t="inlineStr">
        <is>
          <t>2026-10-31</t>
        </is>
      </c>
      <c r="D9" s="6" t="inlineStr">
        <is>
          <t>Ngọc Anh</t>
        </is>
      </c>
      <c r="E9" s="5" t="inlineStr">
        <is>
          <t>CASH_DIRECT</t>
        </is>
      </c>
      <c r="F9" s="7" t="inlineStr">
        <is>
          <t>Ngân sách Maintain Công nghệ &amp; API hàng tháng — Kỳ Tháng 01</t>
        </is>
      </c>
      <c r="G9" s="8" t="n">
        <v>6000000</v>
      </c>
      <c r="H9" s="32" t="n">
        <v>1</v>
      </c>
      <c r="I9" s="8" t="n">
        <v>0</v>
      </c>
      <c r="J9" s="8">
        <f>MAX(0,(G9*H9)-I9)</f>
        <v/>
      </c>
      <c r="K9" s="33">
        <f>VLOOKUP(E9,'3_Tham_So_Thanh_Vien_Va_He_So'!$A$13:$D$19,4,FALSE)</f>
        <v/>
      </c>
      <c r="L9" s="10">
        <f>J9*K9</f>
        <v/>
      </c>
      <c r="M9" s="5">
        <f>VLOOKUP(E9,'3_Tham_So_Thanh_Vien_Va_He_So'!$A$13:$D$19,3,FALSE)</f>
        <v/>
      </c>
    </row>
    <row r="10" ht="25" customHeight="1">
      <c r="A10" s="13" t="inlineStr">
        <is>
          <t>SP-006</t>
        </is>
      </c>
      <c r="B10" s="13" t="inlineStr">
        <is>
          <t>Tháng 01</t>
        </is>
      </c>
      <c r="C10" s="13" t="inlineStr">
        <is>
          <t>2026-10-31</t>
        </is>
      </c>
      <c r="D10" s="14" t="inlineStr">
        <is>
          <t>Ngọc Anh</t>
        </is>
      </c>
      <c r="E10" s="13" t="inlineStr">
        <is>
          <t>SVC_SHARED</t>
        </is>
      </c>
      <c r="F10" s="15" t="inlineStr">
        <is>
          <t>Gói khoán dịch vụ Kế toán, Nhân sự (HR), Pháp lý &amp; Văn phòng — Kỳ Tháng 01</t>
        </is>
      </c>
      <c r="G10" s="16" t="n">
        <v>5000000</v>
      </c>
      <c r="H10" s="34" t="n">
        <v>1</v>
      </c>
      <c r="I10" s="16" t="n">
        <v>0</v>
      </c>
      <c r="J10" s="16">
        <f>MAX(0,(G10*H10)-I10)</f>
        <v/>
      </c>
      <c r="K10" s="35">
        <f>VLOOKUP(E10,'3_Tham_So_Thanh_Vien_Va_He_So'!$A$13:$D$19,4,FALSE)</f>
        <v/>
      </c>
      <c r="L10" s="18">
        <f>J10*K10</f>
        <v/>
      </c>
      <c r="M10" s="13">
        <f>VLOOKUP(E10,'3_Tham_So_Thanh_Vien_Va_He_So'!$A$13:$D$19,3,FALSE)</f>
        <v/>
      </c>
    </row>
    <row r="11" ht="25" customHeight="1">
      <c r="A11" s="5" t="inlineStr">
        <is>
          <t>SP-007</t>
        </is>
      </c>
      <c r="B11" s="5" t="inlineStr">
        <is>
          <t>Tháng 02</t>
        </is>
      </c>
      <c r="C11" s="5" t="inlineStr">
        <is>
          <t>2026-11-30</t>
        </is>
      </c>
      <c r="D11" s="6" t="inlineStr">
        <is>
          <t>Hoàng Đức Minh</t>
        </is>
      </c>
      <c r="E11" s="5" t="inlineStr">
        <is>
          <t>SWEAT_TIME</t>
        </is>
      </c>
      <c r="F11" s="7" t="inlineStr">
        <is>
          <t>Đóng góp công sức Tháng 02: Huấn luyện AI Bot, Video 2D Nhà Gián &amp; Phễu Bát Tự</t>
        </is>
      </c>
      <c r="G11" s="8" t="n">
        <v>40000000</v>
      </c>
      <c r="H11" s="32" t="n">
        <v>1</v>
      </c>
      <c r="I11" s="8" t="n">
        <v>0</v>
      </c>
      <c r="J11" s="8">
        <f>MAX(0,(G11*H11)-I11)</f>
        <v/>
      </c>
      <c r="K11" s="33">
        <f>VLOOKUP(E11,'3_Tham_So_Thanh_Vien_Va_He_So'!$A$13:$D$19,4,FALSE)</f>
        <v/>
      </c>
      <c r="L11" s="10">
        <f>J11*K11</f>
        <v/>
      </c>
      <c r="M11" s="5">
        <f>VLOOKUP(E11,'3_Tham_So_Thanh_Vien_Va_He_So'!$A$13:$D$19,3,FALSE)</f>
        <v/>
      </c>
    </row>
    <row r="12" ht="25" customHeight="1">
      <c r="A12" s="13" t="inlineStr">
        <is>
          <t>SP-008</t>
        </is>
      </c>
      <c r="B12" s="13" t="inlineStr">
        <is>
          <t>Tháng 02</t>
        </is>
      </c>
      <c r="C12" s="13" t="inlineStr">
        <is>
          <t>2026-11-30</t>
        </is>
      </c>
      <c r="D12" s="14" t="inlineStr">
        <is>
          <t>Hoàng Mai Chi</t>
        </is>
      </c>
      <c r="E12" s="13" t="inlineStr">
        <is>
          <t>SWEAT_TIME</t>
        </is>
      </c>
      <c r="F12" s="15" t="inlineStr">
        <is>
          <t>Đóng góp công sức Tháng 02: Duyệt Vòng 2 (30 bài test) &amp; Tư vấn chuyên gia</t>
        </is>
      </c>
      <c r="G12" s="16" t="n">
        <v>30000000</v>
      </c>
      <c r="H12" s="34" t="n">
        <v>1</v>
      </c>
      <c r="I12" s="16" t="n">
        <v>0</v>
      </c>
      <c r="J12" s="16">
        <f>MAX(0,(G12*H12)-I12)</f>
        <v/>
      </c>
      <c r="K12" s="35">
        <f>VLOOKUP(E12,'3_Tham_So_Thanh_Vien_Va_He_So'!$A$13:$D$19,4,FALSE)</f>
        <v/>
      </c>
      <c r="L12" s="18">
        <f>J12*K12</f>
        <v/>
      </c>
      <c r="M12" s="13">
        <f>VLOOKUP(E12,'3_Tham_So_Thanh_Vien_Va_He_So'!$A$13:$D$19,3,FALSE)</f>
        <v/>
      </c>
    </row>
    <row r="13" ht="25" customHeight="1">
      <c r="A13" s="5" t="inlineStr">
        <is>
          <t>SP-009</t>
        </is>
      </c>
      <c r="B13" s="5" t="inlineStr">
        <is>
          <t>Tháng 02</t>
        </is>
      </c>
      <c r="C13" s="5" t="inlineStr">
        <is>
          <t>2026-11-30</t>
        </is>
      </c>
      <c r="D13" s="6" t="inlineStr">
        <is>
          <t>Ngọc Anh</t>
        </is>
      </c>
      <c r="E13" s="5" t="inlineStr">
        <is>
          <t>SWEAT_TIME</t>
        </is>
      </c>
      <c r="F13" s="7" t="inlineStr">
        <is>
          <t>Đóng góp công sức Tháng 02: Duyệt Vòng 1, vận hành cộng đồng &amp; đối tác Mỹ</t>
        </is>
      </c>
      <c r="G13" s="8" t="n">
        <v>20000000</v>
      </c>
      <c r="H13" s="32" t="n">
        <v>1</v>
      </c>
      <c r="I13" s="8" t="n">
        <v>0</v>
      </c>
      <c r="J13" s="8">
        <f>MAX(0,(G13*H13)-I13)</f>
        <v/>
      </c>
      <c r="K13" s="33">
        <f>VLOOKUP(E13,'3_Tham_So_Thanh_Vien_Va_He_So'!$A$13:$D$19,4,FALSE)</f>
        <v/>
      </c>
      <c r="L13" s="10">
        <f>J13*K13</f>
        <v/>
      </c>
      <c r="M13" s="5">
        <f>VLOOKUP(E13,'3_Tham_So_Thanh_Vien_Va_He_So'!$A$13:$D$19,3,FALSE)</f>
        <v/>
      </c>
    </row>
    <row r="14" ht="25" customHeight="1">
      <c r="A14" s="13" t="inlineStr">
        <is>
          <t>SP-010</t>
        </is>
      </c>
      <c r="B14" s="13" t="inlineStr">
        <is>
          <t>Tháng 02</t>
        </is>
      </c>
      <c r="C14" s="13" t="inlineStr">
        <is>
          <t>2026-11-30</t>
        </is>
      </c>
      <c r="D14" s="14" t="inlineStr">
        <is>
          <t>Ngọc Anh</t>
        </is>
      </c>
      <c r="E14" s="13" t="inlineStr">
        <is>
          <t>CASH_DIRECT</t>
        </is>
      </c>
      <c r="F14" s="15" t="inlineStr">
        <is>
          <t>Ngân sách Maintain Công nghệ &amp; API hàng tháng — Kỳ Tháng 02</t>
        </is>
      </c>
      <c r="G14" s="16" t="n">
        <v>6000000</v>
      </c>
      <c r="H14" s="34" t="n">
        <v>1</v>
      </c>
      <c r="I14" s="16" t="n">
        <v>0</v>
      </c>
      <c r="J14" s="16">
        <f>MAX(0,(G14*H14)-I14)</f>
        <v/>
      </c>
      <c r="K14" s="35">
        <f>VLOOKUP(E14,'3_Tham_So_Thanh_Vien_Va_He_So'!$A$13:$D$19,4,FALSE)</f>
        <v/>
      </c>
      <c r="L14" s="18">
        <f>J14*K14</f>
        <v/>
      </c>
      <c r="M14" s="13">
        <f>VLOOKUP(E14,'3_Tham_So_Thanh_Vien_Va_He_So'!$A$13:$D$19,3,FALSE)</f>
        <v/>
      </c>
    </row>
    <row r="15" ht="25" customHeight="1">
      <c r="A15" s="5" t="inlineStr">
        <is>
          <t>SP-011</t>
        </is>
      </c>
      <c r="B15" s="5" t="inlineStr">
        <is>
          <t>Tháng 02</t>
        </is>
      </c>
      <c r="C15" s="5" t="inlineStr">
        <is>
          <t>2026-11-30</t>
        </is>
      </c>
      <c r="D15" s="6" t="inlineStr">
        <is>
          <t>Ngọc Anh</t>
        </is>
      </c>
      <c r="E15" s="5" t="inlineStr">
        <is>
          <t>SVC_SHARED</t>
        </is>
      </c>
      <c r="F15" s="7" t="inlineStr">
        <is>
          <t>Gói khoán dịch vụ Kế toán, Nhân sự (HR), Pháp lý &amp; Văn phòng — Kỳ Tháng 02</t>
        </is>
      </c>
      <c r="G15" s="8" t="n">
        <v>5000000</v>
      </c>
      <c r="H15" s="32" t="n">
        <v>1</v>
      </c>
      <c r="I15" s="8" t="n">
        <v>0</v>
      </c>
      <c r="J15" s="8">
        <f>MAX(0,(G15*H15)-I15)</f>
        <v/>
      </c>
      <c r="K15" s="33">
        <f>VLOOKUP(E15,'3_Tham_So_Thanh_Vien_Va_He_So'!$A$13:$D$19,4,FALSE)</f>
        <v/>
      </c>
      <c r="L15" s="10">
        <f>J15*K15</f>
        <v/>
      </c>
      <c r="M15" s="5">
        <f>VLOOKUP(E15,'3_Tham_So_Thanh_Vien_Va_He_So'!$A$13:$D$19,3,FALSE)</f>
        <v/>
      </c>
    </row>
    <row r="16" ht="25" customHeight="1">
      <c r="A16" s="13" t="inlineStr">
        <is>
          <t>SP-012</t>
        </is>
      </c>
      <c r="B16" s="13" t="inlineStr">
        <is>
          <t>Tháng 03</t>
        </is>
      </c>
      <c r="C16" s="13" t="inlineStr">
        <is>
          <t>2026-12-31</t>
        </is>
      </c>
      <c r="D16" s="14" t="inlineStr">
        <is>
          <t>Hoàng Đức Minh</t>
        </is>
      </c>
      <c r="E16" s="13" t="inlineStr">
        <is>
          <t>SWEAT_TIME</t>
        </is>
      </c>
      <c r="F16" s="15" t="inlineStr">
        <is>
          <t>Đóng góp công sức Tháng 03: Hệ thống Landing Page chuyển đổi &amp; LMS/App</t>
        </is>
      </c>
      <c r="G16" s="16" t="n">
        <v>40000000</v>
      </c>
      <c r="H16" s="34" t="n">
        <v>1</v>
      </c>
      <c r="I16" s="16" t="n">
        <v>0</v>
      </c>
      <c r="J16" s="16">
        <f>MAX(0,(G16*H16)-I16)</f>
        <v/>
      </c>
      <c r="K16" s="35">
        <f>VLOOKUP(E16,'3_Tham_So_Thanh_Vien_Va_He_So'!$A$13:$D$19,4,FALSE)</f>
        <v/>
      </c>
      <c r="L16" s="18">
        <f>J16*K16</f>
        <v/>
      </c>
      <c r="M16" s="13">
        <f>VLOOKUP(E16,'3_Tham_So_Thanh_Vien_Va_He_So'!$A$13:$D$19,3,FALSE)</f>
        <v/>
      </c>
    </row>
    <row r="17" ht="25" customHeight="1">
      <c r="A17" s="5" t="inlineStr">
        <is>
          <t>SP-013</t>
        </is>
      </c>
      <c r="B17" s="5" t="inlineStr">
        <is>
          <t>Tháng 03</t>
        </is>
      </c>
      <c r="C17" s="5" t="inlineStr">
        <is>
          <t>2026-12-31</t>
        </is>
      </c>
      <c r="D17" s="6" t="inlineStr">
        <is>
          <t>Hoàng Mai Chi</t>
        </is>
      </c>
      <c r="E17" s="5" t="inlineStr">
        <is>
          <t>SWEAT_TIME</t>
        </is>
      </c>
      <c r="F17" s="7" t="inlineStr">
        <is>
          <t>Đóng góp công sức Tháng 03: Đào tạo giáo viên I Can Read &amp; Tuyển sinh khóa đầu</t>
        </is>
      </c>
      <c r="G17" s="8" t="n">
        <v>30000000</v>
      </c>
      <c r="H17" s="32" t="n">
        <v>1</v>
      </c>
      <c r="I17" s="8" t="n">
        <v>0</v>
      </c>
      <c r="J17" s="8">
        <f>MAX(0,(G17*H17)-I17)</f>
        <v/>
      </c>
      <c r="K17" s="33">
        <f>VLOOKUP(E17,'3_Tham_So_Thanh_Vien_Va_He_So'!$A$13:$D$19,4,FALSE)</f>
        <v/>
      </c>
      <c r="L17" s="10">
        <f>J17*K17</f>
        <v/>
      </c>
      <c r="M17" s="5">
        <f>VLOOKUP(E17,'3_Tham_So_Thanh_Vien_Va_He_So'!$A$13:$D$19,3,FALSE)</f>
        <v/>
      </c>
    </row>
    <row r="18" ht="25" customHeight="1">
      <c r="A18" s="13" t="inlineStr">
        <is>
          <t>SP-014</t>
        </is>
      </c>
      <c r="B18" s="13" t="inlineStr">
        <is>
          <t>Tháng 03</t>
        </is>
      </c>
      <c r="C18" s="13" t="inlineStr">
        <is>
          <t>2026-12-31</t>
        </is>
      </c>
      <c r="D18" s="14" t="inlineStr">
        <is>
          <t>Ngọc Anh</t>
        </is>
      </c>
      <c r="E18" s="13" t="inlineStr">
        <is>
          <t>SWEAT_TIME</t>
        </is>
      </c>
      <c r="F18" s="15" t="inlineStr">
        <is>
          <t>Đóng góp công sức Tháng 03: Vận hành tuyển sinh Song bằng Mỹ &amp; Quản trị tài chính</t>
        </is>
      </c>
      <c r="G18" s="16" t="n">
        <v>20000000</v>
      </c>
      <c r="H18" s="34" t="n">
        <v>1</v>
      </c>
      <c r="I18" s="16" t="n">
        <v>0</v>
      </c>
      <c r="J18" s="16">
        <f>MAX(0,(G18*H18)-I18)</f>
        <v/>
      </c>
      <c r="K18" s="35">
        <f>VLOOKUP(E18,'3_Tham_So_Thanh_Vien_Va_He_So'!$A$13:$D$19,4,FALSE)</f>
        <v/>
      </c>
      <c r="L18" s="18">
        <f>J18*K18</f>
        <v/>
      </c>
      <c r="M18" s="13">
        <f>VLOOKUP(E18,'3_Tham_So_Thanh_Vien_Va_He_So'!$A$13:$D$19,3,FALSE)</f>
        <v/>
      </c>
    </row>
    <row r="19" ht="25" customHeight="1">
      <c r="A19" s="5" t="inlineStr">
        <is>
          <t>SP-015</t>
        </is>
      </c>
      <c r="B19" s="5" t="inlineStr">
        <is>
          <t>Tháng 03</t>
        </is>
      </c>
      <c r="C19" s="5" t="inlineStr">
        <is>
          <t>2026-12-31</t>
        </is>
      </c>
      <c r="D19" s="6" t="inlineStr">
        <is>
          <t>Ngọc Anh</t>
        </is>
      </c>
      <c r="E19" s="5" t="inlineStr">
        <is>
          <t>CASH_DIRECT</t>
        </is>
      </c>
      <c r="F19" s="7" t="inlineStr">
        <is>
          <t>Ngân sách Maintain Công nghệ &amp; API hàng tháng — Kỳ Tháng 03</t>
        </is>
      </c>
      <c r="G19" s="8" t="n">
        <v>6000000</v>
      </c>
      <c r="H19" s="32" t="n">
        <v>1</v>
      </c>
      <c r="I19" s="8" t="n">
        <v>0</v>
      </c>
      <c r="J19" s="8">
        <f>MAX(0,(G19*H19)-I19)</f>
        <v/>
      </c>
      <c r="K19" s="33">
        <f>VLOOKUP(E19,'3_Tham_So_Thanh_Vien_Va_He_So'!$A$13:$D$19,4,FALSE)</f>
        <v/>
      </c>
      <c r="L19" s="10">
        <f>J19*K19</f>
        <v/>
      </c>
      <c r="M19" s="5">
        <f>VLOOKUP(E19,'3_Tham_So_Thanh_Vien_Va_He_So'!$A$13:$D$19,3,FALSE)</f>
        <v/>
      </c>
    </row>
    <row r="20" ht="25" customHeight="1">
      <c r="A20" s="13" t="inlineStr">
        <is>
          <t>SP-016</t>
        </is>
      </c>
      <c r="B20" s="13" t="inlineStr">
        <is>
          <t>Tháng 03</t>
        </is>
      </c>
      <c r="C20" s="13" t="inlineStr">
        <is>
          <t>2026-12-31</t>
        </is>
      </c>
      <c r="D20" s="14" t="inlineStr">
        <is>
          <t>Ngọc Anh</t>
        </is>
      </c>
      <c r="E20" s="13" t="inlineStr">
        <is>
          <t>SVC_SHARED</t>
        </is>
      </c>
      <c r="F20" s="15" t="inlineStr">
        <is>
          <t>Gói khoán dịch vụ Kế toán, Nhân sự (HR), Pháp lý &amp; Văn phòng — Kỳ Tháng 03</t>
        </is>
      </c>
      <c r="G20" s="16" t="n">
        <v>5000000</v>
      </c>
      <c r="H20" s="34" t="n">
        <v>1</v>
      </c>
      <c r="I20" s="16" t="n">
        <v>0</v>
      </c>
      <c r="J20" s="16">
        <f>MAX(0,(G20*H20)-I20)</f>
        <v/>
      </c>
      <c r="K20" s="35">
        <f>VLOOKUP(E20,'3_Tham_So_Thanh_Vien_Va_He_So'!$A$13:$D$19,4,FALSE)</f>
        <v/>
      </c>
      <c r="L20" s="18">
        <f>J20*K20</f>
        <v/>
      </c>
      <c r="M20" s="13">
        <f>VLOOKUP(E20,'3_Tham_So_Thanh_Vien_Va_He_So'!$A$13:$D$19,3,FALSE)</f>
        <v/>
      </c>
    </row>
    <row r="21" ht="25" customHeight="1">
      <c r="A21" s="5" t="inlineStr">
        <is>
          <t>SP-017</t>
        </is>
      </c>
      <c r="B21" s="5" t="inlineStr">
        <is>
          <t>Tháng 04</t>
        </is>
      </c>
      <c r="C21" s="5" t="inlineStr">
        <is>
          <t>2027-01-31</t>
        </is>
      </c>
      <c r="D21" s="6" t="inlineStr">
        <is>
          <t>Hoàng Đức Minh</t>
        </is>
      </c>
      <c r="E21" s="5" t="inlineStr">
        <is>
          <t>SWEAT_TIME</t>
        </is>
      </c>
      <c r="F21" s="7" t="inlineStr">
        <is>
          <t>Đóng góp công sức Tháng 04: Tối ưu tự động hóa AI &amp; Mở rộng phễu Bát Tự 5Balance</t>
        </is>
      </c>
      <c r="G21" s="8" t="n">
        <v>40000000</v>
      </c>
      <c r="H21" s="32" t="n">
        <v>1</v>
      </c>
      <c r="I21" s="8" t="n">
        <v>0</v>
      </c>
      <c r="J21" s="8">
        <f>MAX(0,(G21*H21)-I21)</f>
        <v/>
      </c>
      <c r="K21" s="33">
        <f>VLOOKUP(E21,'3_Tham_So_Thanh_Vien_Va_He_So'!$A$13:$D$19,4,FALSE)</f>
        <v/>
      </c>
      <c r="L21" s="10">
        <f>J21*K21</f>
        <v/>
      </c>
      <c r="M21" s="5">
        <f>VLOOKUP(E21,'3_Tham_So_Thanh_Vien_Va_He_So'!$A$13:$D$19,3,FALSE)</f>
        <v/>
      </c>
    </row>
    <row r="22" ht="25" customHeight="1">
      <c r="A22" s="13" t="inlineStr">
        <is>
          <t>SP-018</t>
        </is>
      </c>
      <c r="B22" s="13" t="inlineStr">
        <is>
          <t>Tháng 04</t>
        </is>
      </c>
      <c r="C22" s="13" t="inlineStr">
        <is>
          <t>2027-01-31</t>
        </is>
      </c>
      <c r="D22" s="14" t="inlineStr">
        <is>
          <t>Hoàng Mai Chi</t>
        </is>
      </c>
      <c r="E22" s="13" t="inlineStr">
        <is>
          <t>SWEAT_TIME</t>
        </is>
      </c>
      <c r="F22" s="15" t="inlineStr">
        <is>
          <t>Đóng góp công sức Tháng 04: Giám sát chất lượng giảng dạy &amp; Mở lớp Micro-Schooling</t>
        </is>
      </c>
      <c r="G22" s="16" t="n">
        <v>30000000</v>
      </c>
      <c r="H22" s="34" t="n">
        <v>1</v>
      </c>
      <c r="I22" s="16" t="n">
        <v>0</v>
      </c>
      <c r="J22" s="16">
        <f>MAX(0,(G22*H22)-I22)</f>
        <v/>
      </c>
      <c r="K22" s="35">
        <f>VLOOKUP(E22,'3_Tham_So_Thanh_Vien_Va_He_So'!$A$13:$D$19,4,FALSE)</f>
        <v/>
      </c>
      <c r="L22" s="18">
        <f>J22*K22</f>
        <v/>
      </c>
      <c r="M22" s="13">
        <f>VLOOKUP(E22,'3_Tham_So_Thanh_Vien_Va_He_So'!$A$13:$D$19,3,FALSE)</f>
        <v/>
      </c>
    </row>
    <row r="23" ht="25" customHeight="1">
      <c r="A23" s="5" t="inlineStr">
        <is>
          <t>SP-019</t>
        </is>
      </c>
      <c r="B23" s="5" t="inlineStr">
        <is>
          <t>Tháng 04</t>
        </is>
      </c>
      <c r="C23" s="5" t="inlineStr">
        <is>
          <t>2027-01-31</t>
        </is>
      </c>
      <c r="D23" s="6" t="inlineStr">
        <is>
          <t>Ngọc Anh</t>
        </is>
      </c>
      <c r="E23" s="5" t="inlineStr">
        <is>
          <t>SWEAT_TIME</t>
        </is>
      </c>
      <c r="F23" s="7" t="inlineStr">
        <is>
          <t>Đóng góp công sức Tháng 04: Quản trị vận hành lớp học &amp; Chăm sóc phụ huynh</t>
        </is>
      </c>
      <c r="G23" s="8" t="n">
        <v>20000000</v>
      </c>
      <c r="H23" s="32" t="n">
        <v>1</v>
      </c>
      <c r="I23" s="8" t="n">
        <v>0</v>
      </c>
      <c r="J23" s="8">
        <f>MAX(0,(G23*H23)-I23)</f>
        <v/>
      </c>
      <c r="K23" s="33">
        <f>VLOOKUP(E23,'3_Tham_So_Thanh_Vien_Va_He_So'!$A$13:$D$19,4,FALSE)</f>
        <v/>
      </c>
      <c r="L23" s="10">
        <f>J23*K23</f>
        <v/>
      </c>
      <c r="M23" s="5">
        <f>VLOOKUP(E23,'3_Tham_So_Thanh_Vien_Va_He_So'!$A$13:$D$19,3,FALSE)</f>
        <v/>
      </c>
    </row>
    <row r="24" ht="25" customHeight="1">
      <c r="A24" s="13" t="inlineStr">
        <is>
          <t>SP-020</t>
        </is>
      </c>
      <c r="B24" s="13" t="inlineStr">
        <is>
          <t>Tháng 04</t>
        </is>
      </c>
      <c r="C24" s="13" t="inlineStr">
        <is>
          <t>2027-01-31</t>
        </is>
      </c>
      <c r="D24" s="14" t="inlineStr">
        <is>
          <t>Ngọc Anh</t>
        </is>
      </c>
      <c r="E24" s="13" t="inlineStr">
        <is>
          <t>CASH_DIRECT</t>
        </is>
      </c>
      <c r="F24" s="15" t="inlineStr">
        <is>
          <t>Ngân sách Maintain Công nghệ &amp; API hàng tháng — Kỳ Tháng 04</t>
        </is>
      </c>
      <c r="G24" s="16" t="n">
        <v>6000000</v>
      </c>
      <c r="H24" s="34" t="n">
        <v>1</v>
      </c>
      <c r="I24" s="16" t="n">
        <v>0</v>
      </c>
      <c r="J24" s="16">
        <f>MAX(0,(G24*H24)-I24)</f>
        <v/>
      </c>
      <c r="K24" s="35">
        <f>VLOOKUP(E24,'3_Tham_So_Thanh_Vien_Va_He_So'!$A$13:$D$19,4,FALSE)</f>
        <v/>
      </c>
      <c r="L24" s="18">
        <f>J24*K24</f>
        <v/>
      </c>
      <c r="M24" s="13">
        <f>VLOOKUP(E24,'3_Tham_So_Thanh_Vien_Va_He_So'!$A$13:$D$19,3,FALSE)</f>
        <v/>
      </c>
    </row>
    <row r="25" ht="25" customHeight="1">
      <c r="A25" s="5" t="inlineStr">
        <is>
          <t>SP-021</t>
        </is>
      </c>
      <c r="B25" s="5" t="inlineStr">
        <is>
          <t>Tháng 04</t>
        </is>
      </c>
      <c r="C25" s="5" t="inlineStr">
        <is>
          <t>2027-01-31</t>
        </is>
      </c>
      <c r="D25" s="6" t="inlineStr">
        <is>
          <t>Ngọc Anh</t>
        </is>
      </c>
      <c r="E25" s="5" t="inlineStr">
        <is>
          <t>SVC_SHARED</t>
        </is>
      </c>
      <c r="F25" s="7" t="inlineStr">
        <is>
          <t>Gói khoán dịch vụ Kế toán, Nhân sự (HR), Pháp lý &amp; Văn phòng — Kỳ Tháng 04</t>
        </is>
      </c>
      <c r="G25" s="8" t="n">
        <v>5000000</v>
      </c>
      <c r="H25" s="32" t="n">
        <v>1</v>
      </c>
      <c r="I25" s="8" t="n">
        <v>0</v>
      </c>
      <c r="J25" s="8">
        <f>MAX(0,(G25*H25)-I25)</f>
        <v/>
      </c>
      <c r="K25" s="33">
        <f>VLOOKUP(E25,'3_Tham_So_Thanh_Vien_Va_He_So'!$A$13:$D$19,4,FALSE)</f>
        <v/>
      </c>
      <c r="L25" s="10">
        <f>J25*K25</f>
        <v/>
      </c>
      <c r="M25" s="5">
        <f>VLOOKUP(E25,'3_Tham_So_Thanh_Vien_Va_He_So'!$A$13:$D$19,3,FALSE)</f>
        <v/>
      </c>
    </row>
    <row r="26" ht="25" customHeight="1">
      <c r="A26" s="13" t="inlineStr">
        <is>
          <t>SP-022</t>
        </is>
      </c>
      <c r="B26" s="13" t="inlineStr">
        <is>
          <t>Tháng 05</t>
        </is>
      </c>
      <c r="C26" s="13" t="inlineStr">
        <is>
          <t>2027-02-28</t>
        </is>
      </c>
      <c r="D26" s="14" t="inlineStr">
        <is>
          <t>Hoàng Đức Minh</t>
        </is>
      </c>
      <c r="E26" s="13" t="inlineStr">
        <is>
          <t>SWEAT_TIME</t>
        </is>
      </c>
      <c r="F26" s="15" t="inlineStr">
        <is>
          <t>Đóng góp công sức Tháng 05: Nâng cấp nền tảng công nghệ &amp; Phân tích dữ liệu chuyển đổi</t>
        </is>
      </c>
      <c r="G26" s="16" t="n">
        <v>40000000</v>
      </c>
      <c r="H26" s="34" t="n">
        <v>1</v>
      </c>
      <c r="I26" s="16" t="n">
        <v>0</v>
      </c>
      <c r="J26" s="16">
        <f>MAX(0,(G26*H26)-I26)</f>
        <v/>
      </c>
      <c r="K26" s="35">
        <f>VLOOKUP(E26,'3_Tham_So_Thanh_Vien_Va_He_So'!$A$13:$D$19,4,FALSE)</f>
        <v/>
      </c>
      <c r="L26" s="18">
        <f>J26*K26</f>
        <v/>
      </c>
      <c r="M26" s="13">
        <f>VLOOKUP(E26,'3_Tham_So_Thanh_Vien_Va_He_So'!$A$13:$D$19,3,FALSE)</f>
        <v/>
      </c>
    </row>
    <row r="27" ht="25" customHeight="1">
      <c r="A27" s="5" t="inlineStr">
        <is>
          <t>SP-023</t>
        </is>
      </c>
      <c r="B27" s="5" t="inlineStr">
        <is>
          <t>Tháng 05</t>
        </is>
      </c>
      <c r="C27" s="5" t="inlineStr">
        <is>
          <t>2027-02-28</t>
        </is>
      </c>
      <c r="D27" s="6" t="inlineStr">
        <is>
          <t>Hoàng Mai Chi</t>
        </is>
      </c>
      <c r="E27" s="5" t="inlineStr">
        <is>
          <t>SWEAT_TIME</t>
        </is>
      </c>
      <c r="F27" s="7" t="inlineStr">
        <is>
          <t>Đóng góp công sức Tháng 05: Phát triển mạng lưới B2B &amp; Đào tạo chuyên sâu</t>
        </is>
      </c>
      <c r="G27" s="8" t="n">
        <v>30000000</v>
      </c>
      <c r="H27" s="32" t="n">
        <v>1</v>
      </c>
      <c r="I27" s="8" t="n">
        <v>0</v>
      </c>
      <c r="J27" s="8">
        <f>MAX(0,(G27*H27)-I27)</f>
        <v/>
      </c>
      <c r="K27" s="33">
        <f>VLOOKUP(E27,'3_Tham_So_Thanh_Vien_Va_He_So'!$A$13:$D$19,4,FALSE)</f>
        <v/>
      </c>
      <c r="L27" s="10">
        <f>J27*K27</f>
        <v/>
      </c>
      <c r="M27" s="5">
        <f>VLOOKUP(E27,'3_Tham_So_Thanh_Vien_Va_He_So'!$A$13:$D$19,3,FALSE)</f>
        <v/>
      </c>
    </row>
    <row r="28" ht="25" customHeight="1">
      <c r="A28" s="13" t="inlineStr">
        <is>
          <t>SP-024</t>
        </is>
      </c>
      <c r="B28" s="13" t="inlineStr">
        <is>
          <t>Tháng 05</t>
        </is>
      </c>
      <c r="C28" s="13" t="inlineStr">
        <is>
          <t>2027-02-28</t>
        </is>
      </c>
      <c r="D28" s="14" t="inlineStr">
        <is>
          <t>Ngọc Anh</t>
        </is>
      </c>
      <c r="E28" s="13" t="inlineStr">
        <is>
          <t>SWEAT_TIME</t>
        </is>
      </c>
      <c r="F28" s="15" t="inlineStr">
        <is>
          <t>Đóng góp công sức Tháng 05: Mở rộng đối tác trường học &amp; Quản trị vận hành</t>
        </is>
      </c>
      <c r="G28" s="16" t="n">
        <v>20000000</v>
      </c>
      <c r="H28" s="34" t="n">
        <v>1</v>
      </c>
      <c r="I28" s="16" t="n">
        <v>0</v>
      </c>
      <c r="J28" s="16">
        <f>MAX(0,(G28*H28)-I28)</f>
        <v/>
      </c>
      <c r="K28" s="35">
        <f>VLOOKUP(E28,'3_Tham_So_Thanh_Vien_Va_He_So'!$A$13:$D$19,4,FALSE)</f>
        <v/>
      </c>
      <c r="L28" s="18">
        <f>J28*K28</f>
        <v/>
      </c>
      <c r="M28" s="13">
        <f>VLOOKUP(E28,'3_Tham_So_Thanh_Vien_Va_He_So'!$A$13:$D$19,3,FALSE)</f>
        <v/>
      </c>
    </row>
    <row r="29" ht="25" customHeight="1">
      <c r="A29" s="5" t="inlineStr">
        <is>
          <t>SP-025</t>
        </is>
      </c>
      <c r="B29" s="5" t="inlineStr">
        <is>
          <t>Tháng 05</t>
        </is>
      </c>
      <c r="C29" s="5" t="inlineStr">
        <is>
          <t>2027-02-28</t>
        </is>
      </c>
      <c r="D29" s="6" t="inlineStr">
        <is>
          <t>Ngọc Anh</t>
        </is>
      </c>
      <c r="E29" s="5" t="inlineStr">
        <is>
          <t>CASH_DIRECT</t>
        </is>
      </c>
      <c r="F29" s="7" t="inlineStr">
        <is>
          <t>Ngân sách Maintain Công nghệ &amp; API hàng tháng — Kỳ Tháng 05</t>
        </is>
      </c>
      <c r="G29" s="8" t="n">
        <v>6000000</v>
      </c>
      <c r="H29" s="32" t="n">
        <v>1</v>
      </c>
      <c r="I29" s="8" t="n">
        <v>0</v>
      </c>
      <c r="J29" s="8">
        <f>MAX(0,(G29*H29)-I29)</f>
        <v/>
      </c>
      <c r="K29" s="33">
        <f>VLOOKUP(E29,'3_Tham_So_Thanh_Vien_Va_He_So'!$A$13:$D$19,4,FALSE)</f>
        <v/>
      </c>
      <c r="L29" s="10">
        <f>J29*K29</f>
        <v/>
      </c>
      <c r="M29" s="5">
        <f>VLOOKUP(E29,'3_Tham_So_Thanh_Vien_Va_He_So'!$A$13:$D$19,3,FALSE)</f>
        <v/>
      </c>
    </row>
    <row r="30" ht="25" customHeight="1">
      <c r="A30" s="13" t="inlineStr">
        <is>
          <t>SP-026</t>
        </is>
      </c>
      <c r="B30" s="13" t="inlineStr">
        <is>
          <t>Tháng 05</t>
        </is>
      </c>
      <c r="C30" s="13" t="inlineStr">
        <is>
          <t>2027-02-28</t>
        </is>
      </c>
      <c r="D30" s="14" t="inlineStr">
        <is>
          <t>Ngọc Anh</t>
        </is>
      </c>
      <c r="E30" s="13" t="inlineStr">
        <is>
          <t>SVC_SHARED</t>
        </is>
      </c>
      <c r="F30" s="15" t="inlineStr">
        <is>
          <t>Gói khoán dịch vụ Kế toán, Nhân sự (HR), Pháp lý &amp; Văn phòng — Kỳ Tháng 05</t>
        </is>
      </c>
      <c r="G30" s="16" t="n">
        <v>5000000</v>
      </c>
      <c r="H30" s="34" t="n">
        <v>1</v>
      </c>
      <c r="I30" s="16" t="n">
        <v>0</v>
      </c>
      <c r="J30" s="16">
        <f>MAX(0,(G30*H30)-I30)</f>
        <v/>
      </c>
      <c r="K30" s="35">
        <f>VLOOKUP(E30,'3_Tham_So_Thanh_Vien_Va_He_So'!$A$13:$D$19,4,FALSE)</f>
        <v/>
      </c>
      <c r="L30" s="18">
        <f>J30*K30</f>
        <v/>
      </c>
      <c r="M30" s="13">
        <f>VLOOKUP(E30,'3_Tham_So_Thanh_Vien_Va_He_So'!$A$13:$D$19,3,FALSE)</f>
        <v/>
      </c>
    </row>
    <row r="31" ht="25" customHeight="1">
      <c r="A31" s="5" t="inlineStr">
        <is>
          <t>SP-027</t>
        </is>
      </c>
      <c r="B31" s="5" t="inlineStr">
        <is>
          <t>Tháng 06</t>
        </is>
      </c>
      <c r="C31" s="5" t="inlineStr">
        <is>
          <t>2027-03-31</t>
        </is>
      </c>
      <c r="D31" s="6" t="inlineStr">
        <is>
          <t>Hoàng Đức Minh</t>
        </is>
      </c>
      <c r="E31" s="5" t="inlineStr">
        <is>
          <t>SWEAT_TIME</t>
        </is>
      </c>
      <c r="F31" s="7" t="inlineStr">
        <is>
          <t>Đóng góp công sức Tháng 06: Hoàn thiện hệ sinh thái công nghệ &amp; Chuẩn hóa quy trình nhân bản</t>
        </is>
      </c>
      <c r="G31" s="8" t="n">
        <v>40000000</v>
      </c>
      <c r="H31" s="32" t="n">
        <v>1</v>
      </c>
      <c r="I31" s="8" t="n">
        <v>0</v>
      </c>
      <c r="J31" s="8">
        <f>MAX(0,(G31*H31)-I31)</f>
        <v/>
      </c>
      <c r="K31" s="33">
        <f>VLOOKUP(E31,'3_Tham_So_Thanh_Vien_Va_He_So'!$A$13:$D$19,4,FALSE)</f>
        <v/>
      </c>
      <c r="L31" s="10">
        <f>J31*K31</f>
        <v/>
      </c>
      <c r="M31" s="5">
        <f>VLOOKUP(E31,'3_Tham_So_Thanh_Vien_Va_He_So'!$A$13:$D$19,3,FALSE)</f>
        <v/>
      </c>
    </row>
    <row r="32" ht="25" customHeight="1">
      <c r="A32" s="13" t="inlineStr">
        <is>
          <t>SP-028</t>
        </is>
      </c>
      <c r="B32" s="13" t="inlineStr">
        <is>
          <t>Tháng 06</t>
        </is>
      </c>
      <c r="C32" s="13" t="inlineStr">
        <is>
          <t>2027-03-31</t>
        </is>
      </c>
      <c r="D32" s="14" t="inlineStr">
        <is>
          <t>Hoàng Mai Chi</t>
        </is>
      </c>
      <c r="E32" s="13" t="inlineStr">
        <is>
          <t>SWEAT_TIME</t>
        </is>
      </c>
      <c r="F32" s="15" t="inlineStr">
        <is>
          <t>Đóng góp công sức Tháng 06: Tổng kết học thuật 6 tháng &amp; Đóng gói chương trình chuẩn</t>
        </is>
      </c>
      <c r="G32" s="16" t="n">
        <v>30000000</v>
      </c>
      <c r="H32" s="34" t="n">
        <v>1</v>
      </c>
      <c r="I32" s="16" t="n">
        <v>0</v>
      </c>
      <c r="J32" s="16">
        <f>MAX(0,(G32*H32)-I32)</f>
        <v/>
      </c>
      <c r="K32" s="35">
        <f>VLOOKUP(E32,'3_Tham_So_Thanh_Vien_Va_He_So'!$A$13:$D$19,4,FALSE)</f>
        <v/>
      </c>
      <c r="L32" s="18">
        <f>J32*K32</f>
        <v/>
      </c>
      <c r="M32" s="13">
        <f>VLOOKUP(E32,'3_Tham_So_Thanh_Vien_Va_He_So'!$A$13:$D$19,3,FALSE)</f>
        <v/>
      </c>
    </row>
    <row r="33" ht="25" customHeight="1">
      <c r="A33" s="5" t="inlineStr">
        <is>
          <t>SP-029</t>
        </is>
      </c>
      <c r="B33" s="5" t="inlineStr">
        <is>
          <t>Tháng 06</t>
        </is>
      </c>
      <c r="C33" s="5" t="inlineStr">
        <is>
          <t>2027-03-31</t>
        </is>
      </c>
      <c r="D33" s="6" t="inlineStr">
        <is>
          <t>Ngọc Anh</t>
        </is>
      </c>
      <c r="E33" s="5" t="inlineStr">
        <is>
          <t>SWEAT_TIME</t>
        </is>
      </c>
      <c r="F33" s="7" t="inlineStr">
        <is>
          <t>Đóng góp công sức Tháng 06: Đối soát tài chính 6 tháng &amp; Chuẩn bị giai đoạn Hòa vốn</t>
        </is>
      </c>
      <c r="G33" s="8" t="n">
        <v>20000000</v>
      </c>
      <c r="H33" s="32" t="n">
        <v>1</v>
      </c>
      <c r="I33" s="8" t="n">
        <v>0</v>
      </c>
      <c r="J33" s="8">
        <f>MAX(0,(G33*H33)-I33)</f>
        <v/>
      </c>
      <c r="K33" s="33">
        <f>VLOOKUP(E33,'3_Tham_So_Thanh_Vien_Va_He_So'!$A$13:$D$19,4,FALSE)</f>
        <v/>
      </c>
      <c r="L33" s="10">
        <f>J33*K33</f>
        <v/>
      </c>
      <c r="M33" s="5">
        <f>VLOOKUP(E33,'3_Tham_So_Thanh_Vien_Va_He_So'!$A$13:$D$19,3,FALSE)</f>
        <v/>
      </c>
    </row>
    <row r="34" ht="25" customHeight="1">
      <c r="A34" s="13" t="inlineStr">
        <is>
          <t>SP-030</t>
        </is>
      </c>
      <c r="B34" s="13" t="inlineStr">
        <is>
          <t>Tháng 06</t>
        </is>
      </c>
      <c r="C34" s="13" t="inlineStr">
        <is>
          <t>2027-03-31</t>
        </is>
      </c>
      <c r="D34" s="14" t="inlineStr">
        <is>
          <t>Ngọc Anh</t>
        </is>
      </c>
      <c r="E34" s="13" t="inlineStr">
        <is>
          <t>CASH_DIRECT</t>
        </is>
      </c>
      <c r="F34" s="15" t="inlineStr">
        <is>
          <t>Ngân sách Maintain Công nghệ &amp; API hàng tháng — Kỳ Tháng 06</t>
        </is>
      </c>
      <c r="G34" s="16" t="n">
        <v>6000000</v>
      </c>
      <c r="H34" s="34" t="n">
        <v>1</v>
      </c>
      <c r="I34" s="16" t="n">
        <v>0</v>
      </c>
      <c r="J34" s="16">
        <f>MAX(0,(G34*H34)-I34)</f>
        <v/>
      </c>
      <c r="K34" s="35">
        <f>VLOOKUP(E34,'3_Tham_So_Thanh_Vien_Va_He_So'!$A$13:$D$19,4,FALSE)</f>
        <v/>
      </c>
      <c r="L34" s="18">
        <f>J34*K34</f>
        <v/>
      </c>
      <c r="M34" s="13">
        <f>VLOOKUP(E34,'3_Tham_So_Thanh_Vien_Va_He_So'!$A$13:$D$19,3,FALSE)</f>
        <v/>
      </c>
    </row>
    <row r="35" ht="25" customHeight="1">
      <c r="A35" s="5" t="inlineStr">
        <is>
          <t>SP-031</t>
        </is>
      </c>
      <c r="B35" s="5" t="inlineStr">
        <is>
          <t>Tháng 06</t>
        </is>
      </c>
      <c r="C35" s="5" t="inlineStr">
        <is>
          <t>2027-03-31</t>
        </is>
      </c>
      <c r="D35" s="6" t="inlineStr">
        <is>
          <t>Ngọc Anh</t>
        </is>
      </c>
      <c r="E35" s="5" t="inlineStr">
        <is>
          <t>SVC_SHARED</t>
        </is>
      </c>
      <c r="F35" s="7" t="inlineStr">
        <is>
          <t>Gói khoán dịch vụ Kế toán, Nhân sự (HR), Pháp lý &amp; Văn phòng — Kỳ Tháng 06</t>
        </is>
      </c>
      <c r="G35" s="8" t="n">
        <v>5000000</v>
      </c>
      <c r="H35" s="32" t="n">
        <v>1</v>
      </c>
      <c r="I35" s="8" t="n">
        <v>0</v>
      </c>
      <c r="J35" s="8">
        <f>MAX(0,(G35*H35)-I35)</f>
        <v/>
      </c>
      <c r="K35" s="33">
        <f>VLOOKUP(E35,'3_Tham_So_Thanh_Vien_Va_He_So'!$A$13:$D$19,4,FALSE)</f>
        <v/>
      </c>
      <c r="L35" s="10">
        <f>J35*K35</f>
        <v/>
      </c>
      <c r="M35" s="5">
        <f>VLOOKUP(E35,'3_Tham_So_Thanh_Vien_Va_He_So'!$A$13:$D$19,3,FALSE)</f>
        <v/>
      </c>
    </row>
    <row r="36" ht="28" customHeight="1">
      <c r="A36" s="20" t="inlineStr">
        <is>
          <t>TỔNG</t>
        </is>
      </c>
      <c r="B36" s="21" t="inlineStr">
        <is>
          <t>TỔNG CỘNG LŨY KẾ TOÀN BỘ SỔ NHẬT KÝ ĐÓNG GÓP</t>
        </is>
      </c>
      <c r="C36" s="36" t="n"/>
      <c r="D36" s="36" t="n"/>
      <c r="E36" s="36" t="n"/>
      <c r="F36" s="36" t="n"/>
      <c r="G36" s="22">
        <f>SUM(G5:G35)</f>
        <v/>
      </c>
      <c r="H36" s="37">
        <f>AVERAGE(H5:H35)</f>
        <v/>
      </c>
      <c r="I36" s="22">
        <f>SUM(I5:I35)</f>
        <v/>
      </c>
      <c r="J36" s="22">
        <f>SUM(J5:J35)</f>
        <v/>
      </c>
      <c r="K36" s="20" t="inlineStr"/>
      <c r="L36" s="23">
        <f>SUM(L5:L35)</f>
        <v/>
      </c>
      <c r="M36" s="20" t="inlineStr">
        <is>
          <t>100% Live</t>
        </is>
      </c>
    </row>
  </sheetData>
  <mergeCells count="3">
    <mergeCell ref="B36:F36"/>
    <mergeCell ref="A2:M2"/>
    <mergeCell ref="A1:M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9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28" customWidth="1" min="2" max="2"/>
    <col width="34" customWidth="1" min="3" max="3"/>
    <col width="22" customWidth="1" min="4" max="4"/>
    <col width="24" customWidth="1" min="5" max="5"/>
    <col width="24" customWidth="1" min="6" max="6"/>
    <col width="34" customWidth="1" min="7" max="7"/>
    <col width="26" customWidth="1" min="8" max="8"/>
  </cols>
  <sheetData>
    <row r="1" ht="34" customHeight="1">
      <c r="A1" s="1" t="inlineStr">
        <is>
          <t>BẢNG 3: THAM SỐ ĐỊNH GIÁ NHÂN SỰ SÁNG LẬP &amp; MA TRẬN HỆ SỐ SLICING PIE (CHUẨN MIKE MOYER)</t>
        </is>
      </c>
      <c r="B1" s="1" t="n"/>
      <c r="C1" s="1" t="n"/>
      <c r="D1" s="1" t="n"/>
      <c r="E1" s="1" t="n"/>
      <c r="F1" s="1" t="n"/>
      <c r="G1" s="1" t="n"/>
      <c r="H1" s="1" t="n"/>
    </row>
    <row r="2" ht="22" customHeight="1">
      <c r="A2" s="2" t="inlineStr">
        <is>
          <t>Tài liệu gốc: The Slicing Pie Handbook (Mike Moyer) | Chốt tại cuộc họp chiến lược New Way Edu ngày 22/10/2026</t>
        </is>
      </c>
      <c r="B2" s="2" t="n"/>
      <c r="C2" s="2" t="n"/>
      <c r="D2" s="2" t="n"/>
      <c r="E2" s="2" t="n"/>
      <c r="F2" s="2" t="n"/>
      <c r="G2" s="2" t="n"/>
      <c r="H2" s="2" t="n"/>
    </row>
    <row r="4" ht="26" customHeight="1">
      <c r="A4" s="3" t="inlineStr">
        <is>
          <t>I. BẢNG ĐỊNH GIÁ LƯƠNG THỊ TRƯỜNG CƠ SỞ CỦA 3 NHÀ SÁNG LẬP (BASE SWEAT EQUITY RATE)</t>
        </is>
      </c>
      <c r="B4" s="3" t="n"/>
      <c r="C4" s="3" t="n"/>
      <c r="D4" s="3" t="n"/>
      <c r="E4" s="3" t="n"/>
      <c r="F4" s="3" t="n"/>
      <c r="G4" s="3" t="n"/>
      <c r="H4" s="3" t="n"/>
    </row>
    <row r="5" ht="32" customHeight="1">
      <c r="A5" s="4" t="inlineStr">
        <is>
          <t>Mã Thành Viên</t>
        </is>
      </c>
      <c r="B5" s="4" t="inlineStr">
        <is>
          <t>Họ và Tên Nhà Sáng Lập</t>
        </is>
      </c>
      <c r="C5" s="4" t="inlineStr">
        <is>
          <t>Vai Trò Cốt Lõi Tại New Way Edu</t>
        </is>
      </c>
      <c r="D5" s="4" t="inlineStr">
        <is>
          <t>Định Giá Lương Thị Trường / Tháng (100% Full-time)</t>
        </is>
      </c>
      <c r="E5" s="4" t="inlineStr">
        <is>
          <t>Số Giờ Chuẩn / Tháng (Mike Moyer: 2000h/năm)</t>
        </is>
      </c>
      <c r="F5" s="4" t="inlineStr">
        <is>
          <t>Đơn Giá Giờ Chuẩn (VNĐ / Giờ)</t>
        </is>
      </c>
      <c r="G5" s="4" t="inlineStr">
        <is>
          <t>Hệ Số Nhân Công Sức (Non-Cash Multiplier)</t>
        </is>
      </c>
      <c r="H5" s="4" t="inlineStr">
        <is>
          <t>Số Slices Tối Đa / Tháng (Khi làm 100% chưa nhận lương)</t>
        </is>
      </c>
    </row>
    <row r="6" ht="28" customHeight="1">
      <c r="A6" s="5" t="inlineStr">
        <is>
          <t>FOUNDER_01</t>
        </is>
      </c>
      <c r="B6" s="6" t="inlineStr">
        <is>
          <t>Hoàng Đức Minh</t>
        </is>
      </c>
      <c r="C6" s="7" t="inlineStr">
        <is>
          <t>Kiến trúc sư Hệ thống, AI Automation, Nền tảng LMS/Web/App &amp; Chiến lược Sản phẩm</t>
        </is>
      </c>
      <c r="D6" s="8" t="n">
        <v>40000000</v>
      </c>
      <c r="E6" s="38" t="n">
        <v>160</v>
      </c>
      <c r="F6" s="8">
        <f>D6/E6</f>
        <v/>
      </c>
      <c r="G6" s="33" t="n">
        <v>2</v>
      </c>
      <c r="H6" s="10">
        <f>D6*G6</f>
        <v/>
      </c>
    </row>
    <row r="7" ht="28" customHeight="1">
      <c r="A7" s="13" t="inlineStr">
        <is>
          <t>FOUNDER_02</t>
        </is>
      </c>
      <c r="B7" s="14" t="inlineStr">
        <is>
          <t>Hoàng Mai Chi</t>
        </is>
      </c>
      <c r="C7" s="15" t="inlineStr">
        <is>
          <t>Giám đốc Học thuật, Phương pháp Ngữ âm, Đào tạo Giáo viên &amp; Phát triển B2B</t>
        </is>
      </c>
      <c r="D7" s="16" t="n">
        <v>30000000</v>
      </c>
      <c r="E7" s="39" t="n">
        <v>160</v>
      </c>
      <c r="F7" s="16">
        <f>D7/E7</f>
        <v/>
      </c>
      <c r="G7" s="35" t="n">
        <v>2</v>
      </c>
      <c r="H7" s="18">
        <f>D7*G7</f>
        <v/>
      </c>
    </row>
    <row r="8" ht="28" customHeight="1">
      <c r="A8" s="5" t="inlineStr">
        <is>
          <t>FOUNDER_03</t>
        </is>
      </c>
      <c r="B8" s="6" t="inlineStr">
        <is>
          <t>Ngọc Anh</t>
        </is>
      </c>
      <c r="C8" s="7" t="inlineStr">
        <is>
          <t>Giám đốc Vận hành, Tài chính, Pháp lý, Cộng đồng Phụ huynh &amp; Phát triển Thị trường</t>
        </is>
      </c>
      <c r="D8" s="8" t="n">
        <v>20000000</v>
      </c>
      <c r="E8" s="38" t="n">
        <v>160</v>
      </c>
      <c r="F8" s="8">
        <f>D8/E8</f>
        <v/>
      </c>
      <c r="G8" s="33" t="n">
        <v>2</v>
      </c>
      <c r="H8" s="10">
        <f>D8*G8</f>
        <v/>
      </c>
    </row>
    <row r="9" ht="26" customHeight="1">
      <c r="A9" s="20" t="inlineStr">
        <is>
          <t>TỔNG</t>
        </is>
      </c>
      <c r="B9" s="21" t="inlineStr">
        <is>
          <t>Tổng cộng 3 Nhà Sáng Lập</t>
        </is>
      </c>
      <c r="C9" s="21" t="inlineStr">
        <is>
          <t>100% Hội đồng Đồng Sáng Lập New Way Edu</t>
        </is>
      </c>
      <c r="D9" s="22">
        <f>SUM(D6:D8)</f>
        <v/>
      </c>
      <c r="E9" s="40">
        <f>SUM(E6:E8)</f>
        <v/>
      </c>
      <c r="F9" s="22">
        <f>AVERAGE(F6:F8)</f>
        <v/>
      </c>
      <c r="G9" s="41" t="n">
        <v>2</v>
      </c>
      <c r="H9" s="23">
        <f>SUM(H6:H8)</f>
        <v/>
      </c>
    </row>
    <row r="11" ht="26" customHeight="1">
      <c r="A11" s="3" t="inlineStr">
        <is>
          <t>II. BẢNG MÃ LOẠI ĐÓNG GÓP &amp; HỆ SỐ NHÂN RỦI RO CHUẨN MIKE MOYER (DÙNG ĐỂ TRA CỨU TỰ ĐỘNG)</t>
        </is>
      </c>
      <c r="B11" s="3" t="n"/>
      <c r="C11" s="3" t="n"/>
      <c r="D11" s="3" t="n"/>
      <c r="E11" s="3" t="n"/>
      <c r="F11" s="3" t="n"/>
      <c r="G11" s="3" t="n"/>
      <c r="H11" s="3" t="n"/>
    </row>
    <row r="12" ht="30" customHeight="1">
      <c r="A12" s="4" t="inlineStr">
        <is>
          <t>Mã Loại Đóng Góp</t>
        </is>
      </c>
      <c r="B12" s="4" t="inlineStr">
        <is>
          <t>Tên Loại Đóng Góp</t>
        </is>
      </c>
      <c r="C12" s="4" t="inlineStr">
        <is>
          <t>Phân Nhóm (Cash / Non-Cash)</t>
        </is>
      </c>
      <c r="D12" s="4" t="inlineStr">
        <is>
          <t>Hệ Số Chuẩn Mike Moyer</t>
        </is>
      </c>
      <c r="E12" s="4" t="inlineStr">
        <is>
          <t>Cách Xác Định Giá Trị Thị Trường Hợp Lý (FMV)</t>
        </is>
      </c>
      <c r="F12" s="4" t="inlineStr">
        <is>
          <t>Điều Kiện Ghi Nhận Vào Sổ Cái</t>
        </is>
      </c>
      <c r="G12" s="4" t="inlineStr">
        <is>
          <t>Áp Dụng Cụ Thể Tại New Way Edu</t>
        </is>
      </c>
      <c r="H12" s="4" t="inlineStr">
        <is>
          <t>Ghi Chú Kiểm Toán</t>
        </is>
      </c>
    </row>
    <row r="13" ht="30" customHeight="1">
      <c r="A13" s="42" t="inlineStr">
        <is>
          <t>SWEAT_TIME</t>
        </is>
      </c>
      <c r="B13" s="7" t="inlineStr">
        <is>
          <t>Thời gian &amp; Công sức (Sweat Equity)</t>
        </is>
      </c>
      <c r="C13" s="5" t="inlineStr">
        <is>
          <t>Non-Cash</t>
        </is>
      </c>
      <c r="D13" s="43" t="n">
        <v>2</v>
      </c>
      <c r="E13" s="7" t="inlineStr">
        <is>
          <t>Lương thị trường thỏa thuận × % Cam kết tháng (trừ lương tiền mặt đã nhận)</t>
        </is>
      </c>
      <c r="F13" s="7" t="inlineStr">
        <is>
          <t>Chốt định kỳ ngày 28-30 cuối mỗi tháng</t>
        </is>
      </c>
      <c r="G13" s="7" t="inlineStr">
        <is>
          <t>Anh Minh (40M), Chị Chi (30M), Chị Ngọc Anh (20M)</t>
        </is>
      </c>
      <c r="H13" s="7" t="inlineStr">
        <is>
          <t>Chuẩn Mike Moyer Non-Cash x2</t>
        </is>
      </c>
    </row>
    <row r="14" ht="30" customHeight="1">
      <c r="A14" s="44" t="inlineStr">
        <is>
          <t>CASH_DIRECT</t>
        </is>
      </c>
      <c r="B14" s="15" t="inlineStr">
        <is>
          <t>Tiền mặt thực chi &amp; Chi phí ứng trước</t>
        </is>
      </c>
      <c r="C14" s="13" t="inlineStr">
        <is>
          <t>Cash</t>
        </is>
      </c>
      <c r="D14" s="45" t="n">
        <v>4</v>
      </c>
      <c r="E14" s="15" t="inlineStr">
        <is>
          <t>Số tiền mặt thực tế đã giải ngân thanh toán chi phí vận hành/công nghệ/marketing</t>
        </is>
      </c>
      <c r="F14" s="15" t="inlineStr">
        <is>
          <t>Chỉ tính khi tiền đã thực sự chi ra khỏi quỹ (Consumed Cash)</t>
        </is>
      </c>
      <c r="G14" s="15" t="inlineStr">
        <is>
          <t>Gói Setup Công nghệ 20M + Maintain 6M/tháng (Chị Ngọc Anh)</t>
        </is>
      </c>
      <c r="H14" s="15" t="inlineStr">
        <is>
          <t>Chuẩn Mike Moyer Cash x4</t>
        </is>
      </c>
    </row>
    <row r="15" ht="30" customHeight="1">
      <c r="A15" s="42" t="inlineStr">
        <is>
          <t>EQUIP_NEW</t>
        </is>
      </c>
      <c r="B15" s="7" t="inlineStr">
        <is>
          <t>Thiết bị &amp; Phần mềm mua mới cho dự án</t>
        </is>
      </c>
      <c r="C15" s="5" t="inlineStr">
        <is>
          <t>Cash</t>
        </is>
      </c>
      <c r="D15" s="43" t="n">
        <v>4</v>
      </c>
      <c r="E15" s="7" t="inlineStr">
        <is>
          <t>Giá mua thực tế trên hóa đơn/chứng từ thanh toán</t>
        </is>
      </c>
      <c r="F15" s="7" t="inlineStr">
        <is>
          <t>Mua mới phục vụ trực tiếp cho New Way Edu</t>
        </is>
      </c>
      <c r="G15" s="7" t="inlineStr">
        <is>
          <t>Mua Server, tên miền, bản quyền phần mềm, thiết bị quay dựng</t>
        </is>
      </c>
      <c r="H15" s="7" t="inlineStr">
        <is>
          <t>Chuẩn Mike Moyer Cash x4</t>
        </is>
      </c>
    </row>
    <row r="16" ht="30" customHeight="1">
      <c r="A16" s="44" t="inlineStr">
        <is>
          <t>EQUIP_EXISTING</t>
        </is>
      </c>
      <c r="B16" s="15" t="inlineStr">
        <is>
          <t>Thiết bị cá nhân có sẵn đưa vào dự án</t>
        </is>
      </c>
      <c r="C16" s="13" t="inlineStr">
        <is>
          <t>Non-Cash</t>
        </is>
      </c>
      <c r="D16" s="45" t="n">
        <v>2</v>
      </c>
      <c r="E16" s="15" t="inlineStr">
        <is>
          <t>Mua &lt; 1 năm: Giá lúc mua | Mua &gt; 1 năm: Giá thanh lý hiện tại</t>
        </is>
      </c>
      <c r="F16" s="15" t="inlineStr">
        <is>
          <t>Khi bàn giao thiết bị cho dự án sử dụng</t>
        </is>
      </c>
      <c r="G16" s="15" t="inlineStr">
        <is>
          <t>Máy tính, thiết bị thu âm/quay phim cá nhân có sẵn</t>
        </is>
      </c>
      <c r="H16" s="15" t="inlineStr">
        <is>
          <t>Chuẩn Mike Moyer Non-Cash x2</t>
        </is>
      </c>
    </row>
    <row r="17" ht="30" customHeight="1">
      <c r="A17" s="42" t="inlineStr">
        <is>
          <t>SVC_SHARED</t>
        </is>
      </c>
      <c r="B17" s="7" t="inlineStr">
        <is>
          <t>Cơ sở vật chất &amp; Dịch vụ hỗ trợ khoán</t>
        </is>
      </c>
      <c r="C17" s="5" t="inlineStr">
        <is>
          <t>Non-Cash</t>
        </is>
      </c>
      <c r="D17" s="43" t="n">
        <v>2</v>
      </c>
      <c r="E17" s="7" t="inlineStr">
        <is>
          <t>Định mức khoán cố định hàng tháng (Flat Monthly Rate) dưới giá thị trường</t>
        </is>
      </c>
      <c r="F17" s="7" t="inlineStr">
        <is>
          <t>Chốt cố định hàng tháng, không tính lắt nhắt từng hóa đơn</t>
        </is>
      </c>
      <c r="G17" s="7" t="inlineStr">
        <is>
          <t>Văn phòng, Kế toán, Nhân sự (HR), Pháp lý từ Cty Chị Ngọc Anh</t>
        </is>
      </c>
      <c r="H17" s="7" t="inlineStr">
        <is>
          <t>Chuẩn Mike Moyer Facilities x2</t>
        </is>
      </c>
    </row>
    <row r="18" ht="30" customHeight="1">
      <c r="A18" s="44" t="inlineStr">
        <is>
          <t>IP_CONTENT</t>
        </is>
      </c>
      <c r="B18" s="15" t="inlineStr">
        <is>
          <t>Sở hữu Trí tuệ, Giáo trình &amp; Hệ thống</t>
        </is>
      </c>
      <c r="C18" s="13" t="inlineStr">
        <is>
          <t>Non-Cash</t>
        </is>
      </c>
      <c r="D18" s="45" t="n">
        <v>2</v>
      </c>
      <c r="E18" s="15" t="inlineStr">
        <is>
          <t>Giờ công phát triển + chi phí thực tế trước dự án chưa được hoàn trả</t>
        </is>
      </c>
      <c r="F18" s="15" t="inlineStr">
        <is>
          <t>Khi chuyển giao độc quyền/chính thức vào kho New Way Edu</t>
        </is>
      </c>
      <c r="G18" s="15" t="inlineStr">
        <is>
          <t>Bộ học liệu ngữ âm, khung đánh giá, hệ thống AI Agent</t>
        </is>
      </c>
      <c r="H18" s="15" t="inlineStr">
        <is>
          <t>Chuẩn Mike Moyer IP x2</t>
        </is>
      </c>
    </row>
    <row r="19" ht="30" customHeight="1">
      <c r="A19" s="42" t="inlineStr">
        <is>
          <t>SALES_REL</t>
        </is>
      </c>
      <c r="B19" s="7" t="inlineStr">
        <is>
          <t>Mối quan hệ mang lại Doanh thu &amp; Huy động vốn</t>
        </is>
      </c>
      <c r="C19" s="5" t="inlineStr">
        <is>
          <t>Non-Cash</t>
        </is>
      </c>
      <c r="D19" s="43" t="n">
        <v>2</v>
      </c>
      <c r="E19" s="7" t="inlineStr">
        <is>
          <t>% Hoa hồng chuẩn của ngành trên doanh thu thực thu (chưa trả bằng tiền mặt)</t>
        </is>
      </c>
      <c r="F19" s="7" t="inlineStr">
        <is>
          <t>Chỉ ghi nhận khi khách hàng/đối tác đã thanh toán tiền</t>
        </is>
      </c>
      <c r="G19" s="7" t="inlineStr">
        <is>
          <t>Chốt hợp đồng B2B trường học hoặc gọi vốn đầu tư (nếu tách ngoài lương)</t>
        </is>
      </c>
      <c r="H19" s="7" t="inlineStr">
        <is>
          <t>Chuẩn Mike Moyer Commission x2</t>
        </is>
      </c>
    </row>
  </sheetData>
  <mergeCells count="4">
    <mergeCell ref="A4:H4"/>
    <mergeCell ref="A11:H11"/>
    <mergeCell ref="A2:H2"/>
    <mergeCell ref="A1:H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9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30" customWidth="1" min="2" max="2"/>
    <col width="36" customWidth="1" min="3" max="3"/>
    <col width="30" customWidth="1" min="4" max="4"/>
    <col width="26" customWidth="1" min="5" max="5"/>
    <col width="42" customWidth="1" min="6" max="6"/>
  </cols>
  <sheetData>
    <row r="1" ht="34" customHeight="1">
      <c r="A1" s="1" t="inlineStr">
        <is>
          <t>BẢNG 4: TÓM TẮT QUY TẮC SLICING PIE CỦA TÁC GIẢ MIKE MOYER (TRA CỨU NHANH)</t>
        </is>
      </c>
      <c r="B1" s="1" t="n"/>
      <c r="C1" s="1" t="n"/>
      <c r="D1" s="1" t="n"/>
      <c r="E1" s="1" t="n"/>
      <c r="F1" s="1" t="n"/>
    </row>
    <row r="2" ht="22" customHeight="1">
      <c r="A2" s="2" t="inlineStr">
        <is>
          <t>Chi tiết đầy đủ xem tại file: 01_Slicing_Pie_Author_Guideline_Mike_Moyer.md trong cùng thư mục 07_Slicing_Pie_Equity_Management</t>
        </is>
      </c>
      <c r="B2" s="2" t="n"/>
      <c r="C2" s="2" t="n"/>
      <c r="D2" s="2" t="n"/>
      <c r="E2" s="2" t="n"/>
      <c r="F2" s="2" t="n"/>
    </row>
    <row r="4" ht="26" customHeight="1">
      <c r="A4" s="3" t="inlineStr">
        <is>
          <t>I. 4 KỊCH BẢN RÚT LUI / TẠM NGƯNG &amp; CƠ CHẾ BẢO VỆ TÌNH CẢM CỦA NEW WAY EDU</t>
        </is>
      </c>
      <c r="B4" s="3" t="n"/>
      <c r="C4" s="3" t="n"/>
      <c r="D4" s="3" t="n"/>
      <c r="E4" s="3" t="n"/>
      <c r="F4" s="3" t="n"/>
    </row>
    <row r="5" ht="30" customHeight="1">
      <c r="A5" s="4" t="inlineStr">
        <is>
          <t>Kịch Bản</t>
        </is>
      </c>
      <c r="B5" s="4" t="inlineStr">
        <is>
          <t>Tên Gọi Theo Mike Moyer</t>
        </is>
      </c>
      <c r="C5" s="4" t="inlineStr">
        <is>
          <t>Định Nghĩa Cụ Thể</t>
        </is>
      </c>
      <c r="D5" s="4" t="inlineStr">
        <is>
          <t>Xử Lý Slices Công Sức (x2)</t>
        </is>
      </c>
      <c r="E5" s="4" t="inlineStr">
        <is>
          <t>Xử Lý Slices Tiền Mặt (x4)</t>
        </is>
      </c>
      <c r="F5" s="4" t="inlineStr">
        <is>
          <t>Vận Dụng Thực Tế Tại New Way Edu</t>
        </is>
      </c>
    </row>
    <row r="6" ht="42" customHeight="1">
      <c r="A6" s="42" t="inlineStr">
        <is>
          <t>Kịch bản A</t>
        </is>
      </c>
      <c r="B6" s="6" t="inlineStr">
        <is>
          <t>Bị buộc rời đi có lý do chính đáng (Fired for Good Reason)</t>
        </is>
      </c>
      <c r="C6" s="7" t="inlineStr">
        <is>
          <t>Vi phạm đạo đức/pháp luật hoặc bỏ bê cam kết sau ít nhất 2 lần cảnh báo chính thức.</t>
        </is>
      </c>
      <c r="D6" s="7" t="inlineStr">
        <is>
          <t>Mất 100% Slices công sức</t>
        </is>
      </c>
      <c r="E6" s="7" t="inlineStr">
        <is>
          <t>Quay về hệ số x1 (hoàn trả dần không lãi)</t>
        </is>
      </c>
      <c r="F6" s="7" t="inlineStr">
        <is>
          <t>Áp dụng đối với hành vi vi phạm nghiêm trọng gây thiệt hại cho dự án.</t>
        </is>
      </c>
    </row>
    <row r="7" ht="42" customHeight="1">
      <c r="A7" s="44" t="inlineStr">
        <is>
          <t>Kịch bản B</t>
        </is>
      </c>
      <c r="B7" s="14" t="inlineStr">
        <is>
          <t>Tự ý rút lui hoặc Tạm ngưng vì việc riêng (Resigned / Paused)</t>
        </is>
      </c>
      <c r="C7" s="15" t="inlineStr">
        <is>
          <t>Bận việc cá nhân cần tạm ngưng đóng góp khi dự án chưa đạt điểm hòa vốn.</t>
        </is>
      </c>
      <c r="D7" s="15" t="inlineStr">
        <is>
          <t>Theo sách gốc: Mất Slices x2.
Theo New Way Edu: BẢO LƯU 100% Slices quá khứ, nhận 0 Slices mới trong thời gian nghỉ.</t>
        </is>
      </c>
      <c r="E7" s="15" t="inlineStr">
        <is>
          <t>Giữ nguyên hoặc hoàn trả dần theo thỏa thuận</t>
        </is>
      </c>
      <c r="F7" s="15" t="inlineStr">
        <is>
          <t>Cơ chế 'Pha loãng Tự nhiên' (Dynamic Dilution): Người tạm nghỉ giữ nguyên điểm cũ, người làm tiếp được cộng điểm mới -&gt; Tỷ lệ % tự điều chỉnh êm đẹp, giữ trọn tình cảm.</t>
        </is>
      </c>
    </row>
    <row r="8" ht="42" customHeight="1">
      <c r="A8" s="42" t="inlineStr">
        <is>
          <t>Kịch bản C</t>
        </is>
      </c>
      <c r="B8" s="6" t="inlineStr">
        <is>
          <t>Bị buộc rời đi không vì lỗi cá nhân (Fired for No Good Reason)</t>
        </is>
      </c>
      <c r="C8" s="7" t="inlineStr">
        <is>
          <t>Dự án đổi hướng chiến lược không cần vai trò đó nữa dù thành viên làm tốt.</t>
        </is>
      </c>
      <c r="D8" s="7" t="inlineStr">
        <is>
          <t>Giữ nguyên 100% Slices (x2)</t>
        </is>
      </c>
      <c r="E8" s="7" t="inlineStr">
        <is>
          <t>Giữ nguyên 100% Slices (x4)</t>
        </is>
      </c>
      <c r="F8" s="7" t="inlineStr">
        <is>
          <t>Bảo toàn 100% quyền lợi cổ phần đã tích lũy.</t>
        </is>
      </c>
    </row>
    <row r="9" ht="42" customHeight="1">
      <c r="A9" s="44" t="inlineStr">
        <is>
          <t>Kịch bản D</t>
        </is>
      </c>
      <c r="B9" s="14" t="inlineStr">
        <is>
          <t>Dừng vì Lý do Bất khả kháng (Resigned for Good Reason)</t>
        </is>
      </c>
      <c r="C9" s="15" t="inlineStr">
        <is>
          <t>Ốm đau, biến cố gia đình bất khả kháng, hoặc công ty thay đổi hoàn toàn tôn chỉ.</t>
        </is>
      </c>
      <c r="D9" s="15" t="inlineStr">
        <is>
          <t>Giữ nguyên 100% Slices (x2)</t>
        </is>
      </c>
      <c r="E9" s="15" t="inlineStr">
        <is>
          <t>Giữ nguyên 100% Slices (x4)</t>
        </is>
      </c>
      <c r="F9" s="15" t="inlineStr">
        <is>
          <t>Bảo toàn 100% quyền lợi cổ phần như nhà đầu tư thụ động và hưởng cổ tức khi có lãi.</t>
        </is>
      </c>
    </row>
  </sheetData>
  <mergeCells count="3">
    <mergeCell ref="A2:F2"/>
    <mergeCell ref="A1:F1"/>
    <mergeCell ref="A4:F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2026-10-22T17:51:41Z</dcterms:created>
  <dcterms:modified xmlns:dcterms="http://purl.org/dc/terms/" xmlns:xsi="http://www.w3.org/2001/XMLSchema-instance" xsi:type="dcterms:W3CDTF">2026-10-22T17:51:41Z</dcterms:modified>
</cp:coreProperties>
</file>